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orrellk\Desktop\"/>
    </mc:Choice>
  </mc:AlternateContent>
  <bookViews>
    <workbookView xWindow="25080" yWindow="-120" windowWidth="25440" windowHeight="15390" activeTab="4"/>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benefits'!$A$1:$F$40</definedName>
    <definedName name="_xlnm.Print_Area" localSheetId="2">Hospitality!$A$1:$E$32</definedName>
    <definedName name="_xlnm.Print_Area" localSheetId="0">'Summary and sign-off'!$A$1:$F$23</definedName>
    <definedName name="_xlnm.Print_Area" localSheetId="1">Travel!$A$1:$E$68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4" l="1"/>
  <c r="C25" i="3"/>
  <c r="C25" i="2"/>
  <c r="C43" i="1"/>
  <c r="C57" i="1"/>
  <c r="C25" i="1"/>
  <c r="B6" i="13" l="1"/>
  <c r="E60" i="13"/>
  <c r="C60" i="13"/>
  <c r="C31" i="4"/>
  <c r="C30" i="4"/>
  <c r="B60" i="13" l="1"/>
  <c r="B59" i="13"/>
  <c r="D59" i="13"/>
  <c r="B58" i="13"/>
  <c r="D58" i="13"/>
  <c r="D57" i="13"/>
  <c r="B57" i="13"/>
  <c r="D56" i="13"/>
  <c r="B56" i="13"/>
  <c r="D55" i="13"/>
  <c r="B55" i="13"/>
  <c r="B2" i="4"/>
  <c r="B3" i="4"/>
  <c r="B2" i="3"/>
  <c r="B3" i="3"/>
  <c r="B2" i="2"/>
  <c r="B3" i="2"/>
  <c r="B2" i="1"/>
  <c r="B3" i="1"/>
  <c r="F58" i="13" l="1"/>
  <c r="D25" i="2" s="1"/>
  <c r="F60" i="13"/>
  <c r="E29" i="4" s="1"/>
  <c r="F59" i="13"/>
  <c r="D25" i="3" s="1"/>
  <c r="F57" i="13"/>
  <c r="D57" i="1" s="1"/>
  <c r="F56" i="13"/>
  <c r="D43" i="1" s="1"/>
  <c r="F55" i="13"/>
  <c r="D25" i="1" s="1"/>
  <c r="C13" i="13"/>
  <c r="C12" i="13"/>
  <c r="C11" i="13"/>
  <c r="C16" i="13" l="1"/>
  <c r="C17" i="13"/>
  <c r="B5" i="4" l="1"/>
  <c r="B4" i="4"/>
  <c r="B5" i="3"/>
  <c r="B4" i="3"/>
  <c r="B5" i="2"/>
  <c r="B4" i="2"/>
  <c r="B5" i="1"/>
  <c r="B4" i="1"/>
  <c r="C15" i="13" l="1"/>
  <c r="F12" i="13" l="1"/>
  <c r="C29" i="4"/>
  <c r="F11" i="13" s="1"/>
  <c r="F13" i="13" l="1"/>
  <c r="B57" i="1"/>
  <c r="B17" i="13" s="1"/>
  <c r="B43" i="1"/>
  <c r="B16" i="13" s="1"/>
  <c r="B25" i="1"/>
  <c r="B15" i="13" s="1"/>
  <c r="B25" i="3" l="1"/>
  <c r="B13" i="13" s="1"/>
  <c r="B25" i="2"/>
  <c r="B12" i="13" s="1"/>
  <c r="B11" i="13" l="1"/>
  <c r="B59"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8" authorId="0" shapeId="0">
      <text>
        <r>
          <rPr>
            <sz val="9"/>
            <color indexed="81"/>
            <rFont val="Tahoma"/>
            <family val="2"/>
          </rPr>
          <t xml:space="preserve">
Insert additional rows as needed:
- 'right click' on a row number (left of screen)
- select 'Insert' (this will insert a row above it)
</t>
        </r>
      </text>
    </comment>
    <comment ref="A46"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<sst xmlns="http://schemas.openxmlformats.org/spreadsheetml/2006/main" count="281" uniqueCount="195">
  <si>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</si>
  <si>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</si>
  <si>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</si>
  <si>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</si>
  <si>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</si>
  <si>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</si>
  <si>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</si>
  <si>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</si>
  <si>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</si>
  <si>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</si>
  <si>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</si>
  <si>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</si>
  <si>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</si>
  <si>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</si>
  <si>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</si>
  <si>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</si>
  <si>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</si>
  <si>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</si>
  <si>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</si>
  <si>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</si>
  <si>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</si>
  <si>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</si>
  <si>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</si>
  <si>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</si>
  <si>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</si>
  <si>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</si>
  <si>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</si>
  <si>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</si>
  <si>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</si>
  <si>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</si>
  <si>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</si>
  <si>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</si>
  <si>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</si>
  <si>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</si>
  <si>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</si>
  <si>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</si>
  <si>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</si>
  <si>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</si>
  <si>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</si>
  <si>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</si>
  <si>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</si>
  <si>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</si>
  <si>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</si>
  <si>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</si>
  <si>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</si>
  <si>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</si>
  <si>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</si>
  <si>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</si>
  <si>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</si>
  <si>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</si>
  <si>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</si>
  <si>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</si>
  <si>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</si>
  <si>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</si>
  <si>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</si>
  <si>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</si>
  <si>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</si>
  <si>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</si>
  <si>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</si>
  <si>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</si>
  <si>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</si>
  <si>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</si>
  <si>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</si>
  <si>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</si>
  <si>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</si>
  <si>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</si>
  <si>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</si>
  <si>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</si>
  <si>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</si>
  <si>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</si>
  <si>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</si>
  <si>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</si>
  <si>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</si>
  <si>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</si>
  <si>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</si>
  <si>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</si>
  <si>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</si>
  <si>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</si>
  <si>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</si>
  <si>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</si>
  <si>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</si>
  <si>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</si>
  <si>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</si>
  <si>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</si>
  <si>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</si>
  <si>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</si>
  <si>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</si>
  <si>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</si>
  <si>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</si>
  <si>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</si>
  <si>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</si>
  <si>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</si>
  <si>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</si>
  <si>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</si>
  <si>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</si>
  <si>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</si>
  <si>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</si>
  <si>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</si>
  <si>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</si>
  <si>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</si>
  <si>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</si>
  <si>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</si>
  <si>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</si>
  <si>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</si>
  <si>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</si>
  <si>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</si>
  <si>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</si>
  <si>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</si>
  <si>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</si>
  <si>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</si>
  <si>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</si>
  <si>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</si>
  <si>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</si>
  <si>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</si>
  <si>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</si>
  <si>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</si>
  <si>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</si>
  <si>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</si>
  <si>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</si>
  <si>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</si>
  <si>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Central Agencies Summit, Sydney, Australia</t>
  </si>
  <si>
    <t>Fullfare required for return leg</t>
  </si>
  <si>
    <t>airfare WLG-SYD-WLG</t>
  </si>
  <si>
    <t>Sydney, Australia</t>
  </si>
  <si>
    <t>Hotel (1 night accommodation)</t>
  </si>
  <si>
    <t>Return flight cancelled; required to stay overnight</t>
  </si>
  <si>
    <t>Hotel (1 night accommodation, refunded by insurance)</t>
  </si>
  <si>
    <t xml:space="preserve">taxi in Sydney </t>
  </si>
  <si>
    <t>taxi in Sydney</t>
  </si>
  <si>
    <t>taxi from Sydney airport to CBD</t>
  </si>
  <si>
    <t>taxi from CBD to Sydney airport</t>
  </si>
  <si>
    <t>laundry service at hotel</t>
  </si>
  <si>
    <t>Carparking at Wellington airport (partially refunded by insurance)</t>
  </si>
  <si>
    <t>Accompany the Prime Minister to East Asian Summit in Bangkok - RNZAF flight departing and returning from Auckland</t>
  </si>
  <si>
    <t xml:space="preserve">airfare WLG - AKL </t>
  </si>
  <si>
    <t>Auckland</t>
  </si>
  <si>
    <t xml:space="preserve">Accommodation </t>
  </si>
  <si>
    <t>Taxi to Wellington airport</t>
  </si>
  <si>
    <t>airfare AKL - WLG</t>
  </si>
  <si>
    <t>Taxi from Wellington airport</t>
  </si>
  <si>
    <t>Visiting Christchurch office and meeting with staff | Meeting with CE, CCC</t>
  </si>
  <si>
    <t>airfare WLG-CHC-WLG</t>
  </si>
  <si>
    <t>Christchurch</t>
  </si>
  <si>
    <t>taxi WLG CBD to airport</t>
  </si>
  <si>
    <t>taxi ChCh airport to CBD</t>
  </si>
  <si>
    <t>taxi ChCh CBD to airport</t>
  </si>
  <si>
    <t>taxi WLG airport to home</t>
  </si>
  <si>
    <t xml:space="preserve">Hosted dinner, 2019 Australia-New Zealand National Security Dialogue </t>
  </si>
  <si>
    <t>Dinner for 22</t>
  </si>
  <si>
    <t>Parliament, Wellington</t>
  </si>
  <si>
    <t>annual phone and data subscription</t>
  </si>
  <si>
    <t>phone and data costs</t>
  </si>
  <si>
    <t>N/A</t>
  </si>
  <si>
    <t>annual Sydney Morning Herald subscription</t>
  </si>
  <si>
    <t>subscription</t>
  </si>
  <si>
    <t>Diplomatic passport renewal</t>
  </si>
  <si>
    <t>diplomatic passport</t>
  </si>
  <si>
    <t>Wellington</t>
  </si>
  <si>
    <t>Book Successful Public Policy: Lessons from Australia and New Zealand</t>
  </si>
  <si>
    <t>Australia and New Zealand School of Government</t>
  </si>
  <si>
    <t>accepted for DPMC Library</t>
  </si>
  <si>
    <t>Event tickets to WOW</t>
  </si>
  <si>
    <t>Air New Zealand</t>
  </si>
  <si>
    <t>Box of traditional Moon Cakes</t>
  </si>
  <si>
    <t>Chinese Ambassador</t>
  </si>
  <si>
    <t>accepted at delivery, shared with staff</t>
  </si>
  <si>
    <t>Box of yellow kiwifruit</t>
  </si>
  <si>
    <t>Zespri</t>
  </si>
  <si>
    <t>2019 Science New Zealand National Awards Dinner</t>
  </si>
  <si>
    <t>Minister of Research, Science &amp; Innovation</t>
  </si>
  <si>
    <t>3-5 November 2019</t>
  </si>
  <si>
    <t>Hospitality (e.g. facilitation, transportation, official meals) whilst on business in Bangkok</t>
  </si>
  <si>
    <t>Government of Thailand</t>
  </si>
  <si>
    <t>Press Gallery Party</t>
  </si>
  <si>
    <t>Parliamentary Press Gallery</t>
  </si>
  <si>
    <t>21-22 November 2019</t>
  </si>
  <si>
    <t>Hospitality (e.g. facilitation, official meals) whilst on business in Sydney</t>
  </si>
  <si>
    <t>Australian Government</t>
  </si>
  <si>
    <t>Two bottles of wine</t>
  </si>
  <si>
    <t>Singaporean High Commissioner</t>
  </si>
  <si>
    <t>accepted at delivery, disposal at office drinks</t>
  </si>
  <si>
    <t>2020 New Zealand Festival of the Arts Event</t>
  </si>
  <si>
    <t>New Zealand Symphony Orchestra</t>
  </si>
  <si>
    <t>SOLGM CE Forum, dinner and The Marketplace.</t>
  </si>
  <si>
    <t>New Zealand Society of Local Government Managers (SOLGM)</t>
  </si>
  <si>
    <t>NZ Security Sector Professional Development Programme dinner</t>
  </si>
  <si>
    <t>Victoria University of Wellington</t>
  </si>
  <si>
    <t>New Zealand Symphony Orchestra performance</t>
  </si>
  <si>
    <t>NZSO and Wellington City Council</t>
  </si>
  <si>
    <t>Covid-19 All of Government Response dinner</t>
  </si>
  <si>
    <t>Governor-General of New Zealand</t>
  </si>
  <si>
    <t>plus guest</t>
  </si>
  <si>
    <t>Department of the Prime Minister and Cabinet</t>
  </si>
  <si>
    <t>This disclosure has been approved by Glenn McStay, Chief Financial Officer</t>
  </si>
  <si>
    <t>Brook Barrington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</si>
</sst>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_);[Red]\(&quot;$&quot;#,##0.00\)"/>
    <numFmt numFmtId="165" formatCode="_(&quot;$&quot;* #,##0.00_);_(&quot;$&quot;* \(#,##0.00\);_(&quot;$&quot;* &quot;-&quot;??_);_(@_)"/>
    <numFmt numFmtId="166" formatCode="&quot;$&quot;#,##0.00"/>
    <numFmt numFmtId="167" formatCode="[$-1409]d\ mmmm\ yyyy;@"/>
    <numFmt numFmtId="168" formatCode="&quot;$&quot;#,##0_);[Red]\(&quot;$&quot;#,##0\)"/>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73">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168" fontId="0" fillId="10" borderId="4" xfId="0" applyNumberFormat="1" applyFill="1" applyBorder="1" applyAlignment="1" applyProtection="1">
      <alignment horizontal="right" vertical="center" wrapText="1"/>
      <protection locked="0"/>
    </xf>
    <xf numFmtId="0" fontId="0" fillId="10" borderId="4" xfId="0" applyFill="1" applyBorder="1" applyAlignment="1" applyProtection="1">
      <alignment horizontal="right" vertical="center" wrapText="1"/>
      <protection locked="0"/>
    </xf>
    <xf numFmtId="0" fontId="11" fillId="10" borderId="4" xfId="0" applyFont="1" applyFill="1" applyBorder="1" applyAlignment="1" applyProtection="1">
      <alignment horizontal="left" vertical="center" wrapText="1"/>
      <protection locked="0"/>
    </xf>
    <xf numFmtId="0" fontId="0" fillId="10" borderId="5" xfId="0" applyFill="1" applyBorder="1" applyAlignment="1" applyProtection="1">
      <alignment horizontal="left" vertical="center" wrapText="1"/>
      <protection locked="0"/>
    </xf>
    <xf numFmtId="167" fontId="11" fillId="10" borderId="3" xfId="0" applyNumberFormat="1" applyFont="1" applyFill="1" applyBorder="1" applyAlignment="1" applyProtection="1">
      <alignment horizontal="right" vertical="center"/>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opLeftCell="A2" zoomScaleNormal="100" workbookViewId="0">
      <selection activeCell="G12" sqref="G12"/>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56" t="s">
        <v>2</v>
      </c>
      <c r="B1" s="156"/>
      <c r="C1" s="156"/>
      <c r="D1" s="156"/>
      <c r="E1" s="156"/>
      <c r="F1" s="156"/>
      <c r="G1" s="46"/>
      <c r="H1" s="46"/>
      <c r="I1" s="46"/>
      <c r="J1" s="46"/>
      <c r="K1" s="46"/>
    </row>
    <row r="2" spans="1:11" ht="21" customHeight="1" x14ac:dyDescent="0.2">
      <c r="A2" s="4" t="s">
        <v>3</v>
      </c>
      <c r="B2" s="157" t="s">
        <v>192</v>
      </c>
      <c r="C2" s="157"/>
      <c r="D2" s="157"/>
      <c r="E2" s="157"/>
      <c r="F2" s="157"/>
      <c r="G2" s="46"/>
      <c r="H2" s="46"/>
      <c r="I2" s="46"/>
      <c r="J2" s="46"/>
      <c r="K2" s="46"/>
    </row>
    <row r="3" spans="1:11" ht="21" customHeight="1" x14ac:dyDescent="0.2">
      <c r="A3" s="4" t="s">
        <v>4</v>
      </c>
      <c r="B3" s="157" t="s">
        <v>194</v>
      </c>
      <c r="C3" s="157"/>
      <c r="D3" s="157"/>
      <c r="E3" s="157"/>
      <c r="F3" s="157"/>
      <c r="G3" s="46"/>
      <c r="H3" s="46"/>
      <c r="I3" s="46"/>
      <c r="J3" s="46"/>
      <c r="K3" s="46"/>
    </row>
    <row r="4" spans="1:11" ht="21" customHeight="1" x14ac:dyDescent="0.2">
      <c r="A4" s="4" t="s">
        <v>5</v>
      </c>
      <c r="B4" s="158">
        <v>43647</v>
      </c>
      <c r="C4" s="158"/>
      <c r="D4" s="158"/>
      <c r="E4" s="158"/>
      <c r="F4" s="158"/>
      <c r="G4" s="46"/>
      <c r="H4" s="46"/>
      <c r="I4" s="46"/>
      <c r="J4" s="46"/>
      <c r="K4" s="46"/>
    </row>
    <row r="5" spans="1:11" ht="21" customHeight="1" x14ac:dyDescent="0.2">
      <c r="A5" s="4" t="s">
        <v>6</v>
      </c>
      <c r="B5" s="158">
        <v>44012</v>
      </c>
      <c r="C5" s="158"/>
      <c r="D5" s="158"/>
      <c r="E5" s="158"/>
      <c r="F5" s="158"/>
      <c r="G5" s="46"/>
      <c r="H5" s="46"/>
      <c r="I5" s="46"/>
      <c r="J5" s="46"/>
      <c r="K5" s="46"/>
    </row>
    <row r="6" spans="1:11" ht="21" customHeight="1" x14ac:dyDescent="0.2">
      <c r="A6" s="4" t="s">
        <v>7</v>
      </c>
      <c r="B6" s="155" t="str">
        <f>IF(AND(Travel!B7&lt;&gt;A30,Hospitality!B7&lt;&gt;A30,'All other expenses'!B7&lt;&gt;A30,'Gifts and benefits'!B7&lt;&gt;A30),A31,IF(AND(Travel!B7=A30,Hospitality!B7=A30,'All other expenses'!B7=A30,'Gifts and benefits'!B7=A30),A33,A32))</f>
        <v>Data and totals checked on all sheets</v>
      </c>
      <c r="C6" s="155"/>
      <c r="D6" s="155"/>
      <c r="E6" s="155"/>
      <c r="F6" s="155"/>
      <c r="G6" s="34"/>
      <c r="H6" s="46"/>
      <c r="I6" s="46"/>
      <c r="J6" s="46"/>
      <c r="K6" s="46"/>
    </row>
    <row r="7" spans="1:11" ht="21" customHeight="1" x14ac:dyDescent="0.2">
      <c r="A7" s="4" t="s">
        <v>8</v>
      </c>
      <c r="B7" s="154" t="s">
        <v>40</v>
      </c>
      <c r="C7" s="154"/>
      <c r="D7" s="154"/>
      <c r="E7" s="154"/>
      <c r="F7" s="154"/>
      <c r="G7" s="34"/>
      <c r="H7" s="46"/>
      <c r="I7" s="46"/>
      <c r="J7" s="46"/>
      <c r="K7" s="46"/>
    </row>
    <row r="8" spans="1:11" ht="21" customHeight="1" x14ac:dyDescent="0.2">
      <c r="A8" s="4" t="s">
        <v>10</v>
      </c>
      <c r="B8" s="154" t="s">
        <v>193</v>
      </c>
      <c r="C8" s="154"/>
      <c r="D8" s="154"/>
      <c r="E8" s="154"/>
      <c r="F8" s="154"/>
      <c r="G8" s="34"/>
      <c r="H8" s="46"/>
      <c r="I8" s="46"/>
      <c r="J8" s="46"/>
      <c r="K8" s="46"/>
    </row>
    <row r="9" spans="1:11" ht="66.75" customHeight="1" x14ac:dyDescent="0.2">
      <c r="A9" s="153" t="s">
        <v>11</v>
      </c>
      <c r="B9" s="153"/>
      <c r="C9" s="153"/>
      <c r="D9" s="153"/>
      <c r="E9" s="153"/>
      <c r="F9" s="153"/>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3690.92</v>
      </c>
      <c r="C11" s="82" t="str">
        <f>IF(Travel!B6="",A34,Travel!B6)</f>
        <v>Figures include GST (where applicable)</v>
      </c>
      <c r="D11" s="8"/>
      <c r="E11" s="10" t="s">
        <v>17</v>
      </c>
      <c r="F11" s="56">
        <f>'Gifts and benefits'!C29</f>
        <v>14</v>
      </c>
      <c r="G11" s="47"/>
      <c r="H11" s="47"/>
      <c r="I11" s="47"/>
      <c r="J11" s="47"/>
      <c r="K11" s="47"/>
    </row>
    <row r="12" spans="1:11" ht="27.75" customHeight="1" x14ac:dyDescent="0.2">
      <c r="A12" s="10" t="s">
        <v>0</v>
      </c>
      <c r="B12" s="75">
        <f>Hospitality!B25</f>
        <v>2751.5</v>
      </c>
      <c r="C12" s="82" t="str">
        <f>IF(Hospitality!B6="",A34,Hospitality!B6)</f>
        <v>Figures include GST (where applicable)</v>
      </c>
      <c r="D12" s="8"/>
      <c r="E12" s="10" t="s">
        <v>18</v>
      </c>
      <c r="F12" s="56">
        <f>'Gifts and benefits'!C30</f>
        <v>8</v>
      </c>
      <c r="G12" s="47"/>
      <c r="H12" s="47"/>
      <c r="I12" s="47"/>
      <c r="J12" s="47"/>
      <c r="K12" s="47"/>
    </row>
    <row r="13" spans="1:11" ht="27.75" customHeight="1" x14ac:dyDescent="0.2">
      <c r="A13" s="10" t="s">
        <v>19</v>
      </c>
      <c r="B13" s="75">
        <f>'All other expenses'!B25</f>
        <v>1057.3399999999999</v>
      </c>
      <c r="C13" s="82" t="str">
        <f>IF('All other expenses'!B6="",A34,'All other expenses'!B6)</f>
        <v>Figures include GST (where applicable)</v>
      </c>
      <c r="D13" s="8"/>
      <c r="E13" s="10" t="s">
        <v>20</v>
      </c>
      <c r="F13" s="56">
        <f>'Gifts and benefits'!C31</f>
        <v>6</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Travel!B25</f>
        <v>2438.5</v>
      </c>
      <c r="C15" s="84" t="str">
        <f>C11</f>
        <v>Figures include GST (where applicable)</v>
      </c>
      <c r="D15" s="8"/>
      <c r="E15" s="8"/>
      <c r="F15" s="58"/>
      <c r="G15" s="46"/>
      <c r="H15" s="46"/>
      <c r="I15" s="46"/>
      <c r="J15" s="46"/>
      <c r="K15" s="46"/>
    </row>
    <row r="16" spans="1:11" ht="27.75" customHeight="1" x14ac:dyDescent="0.2">
      <c r="A16" s="11" t="s">
        <v>22</v>
      </c>
      <c r="B16" s="77">
        <f>Travel!B43</f>
        <v>1252.4199999999998</v>
      </c>
      <c r="C16" s="84" t="str">
        <f>C11</f>
        <v>Figures include GST (where applicable)</v>
      </c>
      <c r="D16" s="59"/>
      <c r="E16" s="8"/>
      <c r="F16" s="60"/>
      <c r="G16" s="46"/>
      <c r="H16" s="46"/>
      <c r="I16" s="46"/>
      <c r="J16" s="46"/>
      <c r="K16" s="46"/>
    </row>
    <row r="17" spans="1:11" ht="27.75" customHeight="1" x14ac:dyDescent="0.2">
      <c r="A17" s="11" t="s">
        <v>23</v>
      </c>
      <c r="B17" s="77">
        <f>Travel!B57</f>
        <v>0</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COUNT(Travel!B12:B24)</f>
        <v>9</v>
      </c>
      <c r="C55" s="90"/>
      <c r="D55" s="90">
        <f>COUNTIF(Travel!D12:D24,"*")</f>
        <v>9</v>
      </c>
      <c r="E55" s="91"/>
      <c r="F55" s="91" t="b">
        <f>MIN(B55,D55)=MAX(B55,D55)</f>
        <v>1</v>
      </c>
      <c r="G55" s="46"/>
      <c r="H55" s="46"/>
      <c r="I55" s="46"/>
      <c r="J55" s="46"/>
      <c r="K55" s="46"/>
    </row>
    <row r="56" spans="1:11" hidden="1" x14ac:dyDescent="0.2">
      <c r="A56" s="100" t="s">
        <v>56</v>
      </c>
      <c r="B56" s="90">
        <f>COUNT(Travel!B29:B42)</f>
        <v>10</v>
      </c>
      <c r="C56" s="90"/>
      <c r="D56" s="90">
        <f>COUNTIF(Travel!D29:D42,"*")</f>
        <v>10</v>
      </c>
      <c r="E56" s="91"/>
      <c r="F56" s="91" t="b">
        <f>MIN(B56,D56)=MAX(B56,D56)</f>
        <v>1</v>
      </c>
    </row>
    <row r="57" spans="1:11" hidden="1" x14ac:dyDescent="0.2">
      <c r="A57" s="101"/>
      <c r="B57" s="90">
        <f>COUNT(Travel!B47:B56)</f>
        <v>0</v>
      </c>
      <c r="C57" s="90"/>
      <c r="D57" s="90">
        <f>COUNTIF(Travel!D47:D56,"*")</f>
        <v>0</v>
      </c>
      <c r="E57" s="91"/>
      <c r="F57" s="91" t="b">
        <f>MIN(B57,D57)=MAX(B57,D57)</f>
        <v>1</v>
      </c>
    </row>
    <row r="58" spans="1:11" hidden="1" x14ac:dyDescent="0.2">
      <c r="A58" s="102" t="s">
        <v>57</v>
      </c>
      <c r="B58" s="92">
        <f>COUNT(Hospitality!B11:B24)</f>
        <v>1</v>
      </c>
      <c r="C58" s="92"/>
      <c r="D58" s="92">
        <f>COUNTIF(Hospitality!D11:D24,"*")</f>
        <v>1</v>
      </c>
      <c r="E58" s="93"/>
      <c r="F58" s="93" t="b">
        <f>MIN(B58,D58)=MAX(B58,D58)</f>
        <v>1</v>
      </c>
    </row>
    <row r="59" spans="1:11" hidden="1" x14ac:dyDescent="0.2">
      <c r="A59" s="103" t="s">
        <v>58</v>
      </c>
      <c r="B59" s="91">
        <f>COUNT('All other expenses'!B11:B24)</f>
        <v>3</v>
      </c>
      <c r="C59" s="91"/>
      <c r="D59" s="91">
        <f>COUNTIF('All other expenses'!D11:D24,"*")</f>
        <v>3</v>
      </c>
      <c r="E59" s="91"/>
      <c r="F59" s="91" t="b">
        <f>MIN(B59,D59)=MAX(B59,D59)</f>
        <v>1</v>
      </c>
    </row>
    <row r="60" spans="1:11" hidden="1" x14ac:dyDescent="0.2">
      <c r="A60" s="102" t="s">
        <v>59</v>
      </c>
      <c r="B60" s="92">
        <f>COUNTIF('Gifts and benefits'!B11:B28,"*")</f>
        <v>14</v>
      </c>
      <c r="C60" s="92">
        <f>COUNTIF('Gifts and benefits'!C11:C28,"*")</f>
        <v>14</v>
      </c>
      <c r="D60" s="92"/>
      <c r="E60" s="92">
        <f>COUNTA('Gifts and benefits'!E11:E28)</f>
        <v>14</v>
      </c>
      <c r="F60" s="93"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90"/>
  <sheetViews>
    <sheetView zoomScaleNormal="100" workbookViewId="0">
      <selection activeCell="F11" sqref="F1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56" t="s">
        <v>60</v>
      </c>
      <c r="B1" s="156"/>
      <c r="C1" s="156"/>
      <c r="D1" s="156"/>
      <c r="E1" s="156"/>
      <c r="F1" s="46"/>
    </row>
    <row r="2" spans="1:6" ht="21" customHeight="1" x14ac:dyDescent="0.2">
      <c r="A2" s="4" t="s">
        <v>3</v>
      </c>
      <c r="B2" s="159" t="str">
        <f>'Summary and sign-off'!B2:F2</f>
        <v>Department of the Prime Minister and Cabinet</v>
      </c>
      <c r="C2" s="159"/>
      <c r="D2" s="159"/>
      <c r="E2" s="159"/>
      <c r="F2" s="46"/>
    </row>
    <row r="3" spans="1:6" ht="21" customHeight="1" x14ac:dyDescent="0.2">
      <c r="A3" s="4" t="s">
        <v>61</v>
      </c>
      <c r="B3" s="159" t="str">
        <f>'Summary and sign-off'!B3:F3</f>
        <v>Brook Barrington</v>
      </c>
      <c r="C3" s="159"/>
      <c r="D3" s="159"/>
      <c r="E3" s="159"/>
      <c r="F3" s="46"/>
    </row>
    <row r="4" spans="1:6" ht="21" customHeight="1" x14ac:dyDescent="0.2">
      <c r="A4" s="4" t="s">
        <v>62</v>
      </c>
      <c r="B4" s="159">
        <f>'Summary and sign-off'!B4:F4</f>
        <v>43647</v>
      </c>
      <c r="C4" s="159"/>
      <c r="D4" s="159"/>
      <c r="E4" s="159"/>
      <c r="F4" s="46"/>
    </row>
    <row r="5" spans="1:6" ht="21" customHeight="1" x14ac:dyDescent="0.2">
      <c r="A5" s="4" t="s">
        <v>63</v>
      </c>
      <c r="B5" s="159">
        <f>'Summary and sign-off'!B5:F5</f>
        <v>44012</v>
      </c>
      <c r="C5" s="159"/>
      <c r="D5" s="159"/>
      <c r="E5" s="159"/>
      <c r="F5" s="46"/>
    </row>
    <row r="6" spans="1:6" ht="21" customHeight="1" x14ac:dyDescent="0.2">
      <c r="A6" s="4" t="s">
        <v>64</v>
      </c>
      <c r="B6" s="154" t="s">
        <v>31</v>
      </c>
      <c r="C6" s="154"/>
      <c r="D6" s="154"/>
      <c r="E6" s="154"/>
      <c r="F6" s="46"/>
    </row>
    <row r="7" spans="1:6" ht="21" customHeight="1" x14ac:dyDescent="0.2">
      <c r="A7" s="4" t="s">
        <v>7</v>
      </c>
      <c r="B7" s="154" t="s">
        <v>34</v>
      </c>
      <c r="C7" s="154"/>
      <c r="D7" s="154"/>
      <c r="E7" s="154"/>
      <c r="F7" s="46"/>
    </row>
    <row r="8" spans="1:6" ht="36" customHeight="1" x14ac:dyDescent="0.2">
      <c r="A8" s="162" t="s">
        <v>65</v>
      </c>
      <c r="B8" s="163"/>
      <c r="C8" s="163"/>
      <c r="D8" s="163"/>
      <c r="E8" s="163"/>
      <c r="F8" s="22"/>
    </row>
    <row r="9" spans="1:6" ht="36" customHeight="1" x14ac:dyDescent="0.2">
      <c r="A9" s="164" t="s">
        <v>66</v>
      </c>
      <c r="B9" s="165"/>
      <c r="C9" s="165"/>
      <c r="D9" s="165"/>
      <c r="E9" s="165"/>
      <c r="F9" s="22"/>
    </row>
    <row r="10" spans="1:6" ht="24.75" customHeight="1" x14ac:dyDescent="0.2">
      <c r="A10" s="161" t="s">
        <v>67</v>
      </c>
      <c r="B10" s="166"/>
      <c r="C10" s="161"/>
      <c r="D10" s="161"/>
      <c r="E10" s="161"/>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c r="B13" s="134"/>
      <c r="C13" s="135" t="s">
        <v>120</v>
      </c>
      <c r="D13" s="135"/>
      <c r="E13" s="136"/>
      <c r="F13" s="1"/>
    </row>
    <row r="14" spans="1:6" s="68" customFormat="1" x14ac:dyDescent="0.2">
      <c r="A14" s="133">
        <v>43790</v>
      </c>
      <c r="B14" s="134">
        <v>1085.6300000000001</v>
      </c>
      <c r="C14" s="135" t="s">
        <v>121</v>
      </c>
      <c r="D14" s="135" t="s">
        <v>122</v>
      </c>
      <c r="E14" s="136" t="s">
        <v>123</v>
      </c>
      <c r="F14" s="1"/>
    </row>
    <row r="15" spans="1:6" s="68" customFormat="1" x14ac:dyDescent="0.2">
      <c r="A15" s="133">
        <v>43790</v>
      </c>
      <c r="B15" s="134">
        <v>441</v>
      </c>
      <c r="C15" s="135"/>
      <c r="D15" s="135" t="s">
        <v>124</v>
      </c>
      <c r="E15" s="136"/>
      <c r="F15" s="1"/>
    </row>
    <row r="16" spans="1:6" s="68" customFormat="1" x14ac:dyDescent="0.2">
      <c r="A16" s="133">
        <v>43791</v>
      </c>
      <c r="B16" s="134">
        <v>583</v>
      </c>
      <c r="C16" s="135" t="s">
        <v>125</v>
      </c>
      <c r="D16" s="135" t="s">
        <v>126</v>
      </c>
      <c r="E16" s="136"/>
      <c r="F16" s="1"/>
    </row>
    <row r="17" spans="1:6" s="68" customFormat="1" x14ac:dyDescent="0.2">
      <c r="A17" s="133"/>
      <c r="B17" s="134">
        <v>17.559999999999999</v>
      </c>
      <c r="C17" s="135"/>
      <c r="D17" s="135" t="s">
        <v>127</v>
      </c>
      <c r="E17" s="136"/>
      <c r="F17" s="1"/>
    </row>
    <row r="18" spans="1:6" s="68" customFormat="1" x14ac:dyDescent="0.2">
      <c r="A18" s="133"/>
      <c r="B18" s="134">
        <v>27.74</v>
      </c>
      <c r="C18" s="135"/>
      <c r="D18" s="135" t="s">
        <v>128</v>
      </c>
      <c r="E18" s="136"/>
      <c r="F18" s="1"/>
    </row>
    <row r="19" spans="1:6" s="68" customFormat="1" x14ac:dyDescent="0.2">
      <c r="A19" s="133"/>
      <c r="B19" s="134">
        <v>67.319999999999993</v>
      </c>
      <c r="C19" s="135"/>
      <c r="D19" s="135" t="s">
        <v>129</v>
      </c>
      <c r="E19" s="136"/>
      <c r="F19" s="1"/>
    </row>
    <row r="20" spans="1:6" s="68" customFormat="1" x14ac:dyDescent="0.2">
      <c r="A20" s="133"/>
      <c r="B20" s="134">
        <v>51.89</v>
      </c>
      <c r="C20" s="135"/>
      <c r="D20" s="135" t="s">
        <v>130</v>
      </c>
      <c r="E20" s="136"/>
      <c r="F20" s="1"/>
    </row>
    <row r="21" spans="1:6" s="68" customFormat="1" ht="12.75" customHeight="1" x14ac:dyDescent="0.2">
      <c r="A21" s="137"/>
      <c r="B21" s="134">
        <v>29.36</v>
      </c>
      <c r="C21" s="135"/>
      <c r="D21" s="135" t="s">
        <v>131</v>
      </c>
      <c r="E21" s="136"/>
      <c r="F21" s="1"/>
    </row>
    <row r="22" spans="1:6" s="68" customFormat="1" ht="25.5" x14ac:dyDescent="0.2">
      <c r="A22" s="137"/>
      <c r="B22" s="134">
        <v>135</v>
      </c>
      <c r="C22" s="135"/>
      <c r="D22" s="135" t="s">
        <v>132</v>
      </c>
      <c r="E22" s="136"/>
      <c r="F22" s="1"/>
    </row>
    <row r="23" spans="1:6" s="68" customFormat="1" x14ac:dyDescent="0.2">
      <c r="A23" s="137"/>
      <c r="B23" s="134"/>
      <c r="C23" s="135"/>
      <c r="D23" s="135"/>
      <c r="E23" s="136"/>
      <c r="F23" s="1"/>
    </row>
    <row r="24" spans="1:6" s="68" customFormat="1" hidden="1" x14ac:dyDescent="0.2">
      <c r="A24" s="120"/>
      <c r="B24" s="121"/>
      <c r="C24" s="122"/>
      <c r="D24" s="122"/>
      <c r="E24" s="123"/>
      <c r="F24" s="1"/>
    </row>
    <row r="25" spans="1:6" ht="19.5" customHeight="1" x14ac:dyDescent="0.2">
      <c r="A25" s="86" t="s">
        <v>73</v>
      </c>
      <c r="B25" s="87">
        <f>SUM(B12:B24)</f>
        <v>2438.5</v>
      </c>
      <c r="C25" s="144" t="str">
        <f>IF(SUBTOTAL(3,B12:B24)=SUBTOTAL(103,B12:B24),'Summary and sign-off'!$A$48,'Summary and sign-off'!$A$49)</f>
        <v>Check - there are no hidden rows with data</v>
      </c>
      <c r="D25" s="160" t="str">
        <f>IF('Summary and sign-off'!F55='Summary and sign-off'!F54,'Summary and sign-off'!A51,'Summary and sign-off'!A50)</f>
        <v>Check - each entry provides sufficient information</v>
      </c>
      <c r="E25" s="160"/>
      <c r="F25" s="46"/>
    </row>
    <row r="26" spans="1:6" ht="10.5" customHeight="1" x14ac:dyDescent="0.2">
      <c r="A26" s="27"/>
      <c r="B26" s="22"/>
      <c r="C26" s="27"/>
      <c r="D26" s="27"/>
      <c r="E26" s="27"/>
      <c r="F26" s="27"/>
    </row>
    <row r="27" spans="1:6" ht="24.75" customHeight="1" x14ac:dyDescent="0.2">
      <c r="A27" s="161" t="s">
        <v>74</v>
      </c>
      <c r="B27" s="161"/>
      <c r="C27" s="161"/>
      <c r="D27" s="161"/>
      <c r="E27" s="161"/>
      <c r="F27" s="47"/>
    </row>
    <row r="28" spans="1:6" ht="27" customHeight="1" x14ac:dyDescent="0.2">
      <c r="A28" s="35" t="s">
        <v>68</v>
      </c>
      <c r="B28" s="35" t="s">
        <v>13</v>
      </c>
      <c r="C28" s="35" t="s">
        <v>75</v>
      </c>
      <c r="D28" s="35" t="s">
        <v>71</v>
      </c>
      <c r="E28" s="35" t="s">
        <v>72</v>
      </c>
      <c r="F28" s="48"/>
    </row>
    <row r="29" spans="1:6" s="68" customFormat="1" hidden="1" x14ac:dyDescent="0.2">
      <c r="A29" s="111"/>
      <c r="B29" s="112"/>
      <c r="C29" s="113"/>
      <c r="D29" s="113"/>
      <c r="E29" s="114"/>
      <c r="F29" s="1"/>
    </row>
    <row r="30" spans="1:6" s="68" customFormat="1" ht="25.5" x14ac:dyDescent="0.2">
      <c r="A30" s="133"/>
      <c r="B30" s="134"/>
      <c r="C30" s="135" t="s">
        <v>133</v>
      </c>
      <c r="D30" s="135"/>
      <c r="E30" s="136"/>
      <c r="F30" s="1"/>
    </row>
    <row r="31" spans="1:6" s="68" customFormat="1" x14ac:dyDescent="0.2">
      <c r="A31" s="133">
        <v>43771</v>
      </c>
      <c r="B31" s="134">
        <v>204</v>
      </c>
      <c r="C31" s="135"/>
      <c r="D31" s="135" t="s">
        <v>134</v>
      </c>
      <c r="E31" s="136" t="s">
        <v>135</v>
      </c>
      <c r="F31" s="1"/>
    </row>
    <row r="32" spans="1:6" s="68" customFormat="1" x14ac:dyDescent="0.2">
      <c r="A32" s="133"/>
      <c r="B32" s="134">
        <v>134</v>
      </c>
      <c r="C32" s="135"/>
      <c r="D32" s="135" t="s">
        <v>136</v>
      </c>
      <c r="E32" s="136"/>
      <c r="F32" s="1"/>
    </row>
    <row r="33" spans="1:6" s="68" customFormat="1" x14ac:dyDescent="0.2">
      <c r="A33" s="133"/>
      <c r="B33" s="134">
        <v>59.3</v>
      </c>
      <c r="C33" s="135"/>
      <c r="D33" s="135" t="s">
        <v>137</v>
      </c>
      <c r="E33" s="136"/>
      <c r="F33" s="1"/>
    </row>
    <row r="34" spans="1:6" s="68" customFormat="1" x14ac:dyDescent="0.2">
      <c r="A34" s="133">
        <v>43774</v>
      </c>
      <c r="B34" s="134">
        <v>157</v>
      </c>
      <c r="C34" s="135"/>
      <c r="D34" s="135" t="s">
        <v>138</v>
      </c>
      <c r="E34" s="136"/>
      <c r="F34" s="1"/>
    </row>
    <row r="35" spans="1:6" s="68" customFormat="1" x14ac:dyDescent="0.2">
      <c r="A35" s="133"/>
      <c r="B35" s="134">
        <v>49.2</v>
      </c>
      <c r="C35" s="135"/>
      <c r="D35" s="135" t="s">
        <v>139</v>
      </c>
      <c r="E35" s="136"/>
      <c r="F35" s="1"/>
    </row>
    <row r="36" spans="1:6" s="68" customFormat="1" x14ac:dyDescent="0.2">
      <c r="A36" s="133">
        <v>43804</v>
      </c>
      <c r="B36" s="134">
        <v>445</v>
      </c>
      <c r="C36" s="135" t="s">
        <v>140</v>
      </c>
      <c r="D36" s="135" t="s">
        <v>141</v>
      </c>
      <c r="E36" s="136" t="s">
        <v>142</v>
      </c>
      <c r="F36" s="1"/>
    </row>
    <row r="37" spans="1:6" s="68" customFormat="1" x14ac:dyDescent="0.2">
      <c r="A37" s="133"/>
      <c r="B37" s="134">
        <v>45.57</v>
      </c>
      <c r="C37" s="135"/>
      <c r="D37" s="135" t="s">
        <v>143</v>
      </c>
      <c r="E37" s="136"/>
      <c r="F37" s="1"/>
    </row>
    <row r="38" spans="1:6" s="68" customFormat="1" x14ac:dyDescent="0.2">
      <c r="A38" s="133"/>
      <c r="B38" s="134">
        <v>54.08</v>
      </c>
      <c r="C38" s="135"/>
      <c r="D38" s="135" t="s">
        <v>144</v>
      </c>
      <c r="E38" s="136"/>
      <c r="F38" s="1"/>
    </row>
    <row r="39" spans="1:6" s="68" customFormat="1" x14ac:dyDescent="0.2">
      <c r="A39" s="133"/>
      <c r="B39" s="134">
        <v>47.78</v>
      </c>
      <c r="C39" s="135"/>
      <c r="D39" s="135" t="s">
        <v>145</v>
      </c>
      <c r="E39" s="136"/>
      <c r="F39" s="1"/>
    </row>
    <row r="40" spans="1:6" s="68" customFormat="1" x14ac:dyDescent="0.2">
      <c r="A40" s="133"/>
      <c r="B40" s="134">
        <v>56.49</v>
      </c>
      <c r="C40" s="135"/>
      <c r="D40" s="135" t="s">
        <v>146</v>
      </c>
      <c r="E40" s="136"/>
      <c r="F40" s="1"/>
    </row>
    <row r="41" spans="1:6" s="68" customFormat="1" x14ac:dyDescent="0.2">
      <c r="A41" s="133"/>
      <c r="B41" s="134"/>
      <c r="C41" s="135"/>
      <c r="D41" s="135"/>
      <c r="E41" s="136"/>
      <c r="F41" s="1"/>
    </row>
    <row r="42" spans="1:6" s="68" customFormat="1" hidden="1" x14ac:dyDescent="0.2">
      <c r="A42" s="124"/>
      <c r="B42" s="125"/>
      <c r="C42" s="126"/>
      <c r="D42" s="126"/>
      <c r="E42" s="127"/>
      <c r="F42" s="1"/>
    </row>
    <row r="43" spans="1:6" ht="19.5" customHeight="1" x14ac:dyDescent="0.2">
      <c r="A43" s="86" t="s">
        <v>76</v>
      </c>
      <c r="B43" s="87">
        <f>SUM(B29:B42)</f>
        <v>1252.4199999999998</v>
      </c>
      <c r="C43" s="144" t="str">
        <f>IF(SUBTOTAL(3,B29:B42)=SUBTOTAL(103,B29:B42),'Summary and sign-off'!$A$48,'Summary and sign-off'!$A$49)</f>
        <v>Check - there are no hidden rows with data</v>
      </c>
      <c r="D43" s="160" t="str">
        <f>IF('Summary and sign-off'!F56='Summary and sign-off'!F54,'Summary and sign-off'!A51,'Summary and sign-off'!A50)</f>
        <v>Check - each entry provides sufficient information</v>
      </c>
      <c r="E43" s="160"/>
      <c r="F43" s="46"/>
    </row>
    <row r="44" spans="1:6" ht="10.5" customHeight="1" x14ac:dyDescent="0.2">
      <c r="A44" s="27"/>
      <c r="B44" s="22"/>
      <c r="C44" s="27"/>
      <c r="D44" s="27"/>
      <c r="E44" s="27"/>
      <c r="F44" s="27"/>
    </row>
    <row r="45" spans="1:6" ht="24.75" customHeight="1" x14ac:dyDescent="0.2">
      <c r="A45" s="161" t="s">
        <v>77</v>
      </c>
      <c r="B45" s="161"/>
      <c r="C45" s="161"/>
      <c r="D45" s="161"/>
      <c r="E45" s="161"/>
      <c r="F45" s="46"/>
    </row>
    <row r="46" spans="1:6" ht="27" customHeight="1" x14ac:dyDescent="0.2">
      <c r="A46" s="35" t="s">
        <v>68</v>
      </c>
      <c r="B46" s="35" t="s">
        <v>13</v>
      </c>
      <c r="C46" s="35" t="s">
        <v>78</v>
      </c>
      <c r="D46" s="35" t="s">
        <v>79</v>
      </c>
      <c r="E46" s="35" t="s">
        <v>72</v>
      </c>
      <c r="F46" s="49"/>
    </row>
    <row r="47" spans="1:6" s="68" customFormat="1" hidden="1" x14ac:dyDescent="0.2">
      <c r="A47" s="111"/>
      <c r="B47" s="112"/>
      <c r="C47" s="113"/>
      <c r="D47" s="113"/>
      <c r="E47" s="114"/>
      <c r="F47" s="1"/>
    </row>
    <row r="48" spans="1:6" s="68" customFormat="1" x14ac:dyDescent="0.2">
      <c r="A48" s="133"/>
      <c r="B48" s="134"/>
      <c r="C48" s="135"/>
      <c r="D48" s="135"/>
      <c r="E48" s="136"/>
      <c r="F48" s="1"/>
    </row>
    <row r="49" spans="1:6" s="68" customFormat="1" x14ac:dyDescent="0.2">
      <c r="A49" s="133"/>
      <c r="B49" s="134"/>
      <c r="C49" s="135"/>
      <c r="D49" s="135"/>
      <c r="E49" s="136"/>
      <c r="F49" s="1"/>
    </row>
    <row r="50" spans="1:6" s="68" customFormat="1" x14ac:dyDescent="0.2">
      <c r="A50" s="133"/>
      <c r="B50" s="134"/>
      <c r="C50" s="135"/>
      <c r="D50" s="135"/>
      <c r="E50" s="136"/>
      <c r="F50" s="1"/>
    </row>
    <row r="51" spans="1:6" s="68" customFormat="1" x14ac:dyDescent="0.2">
      <c r="A51" s="133"/>
      <c r="B51" s="134"/>
      <c r="C51" s="135"/>
      <c r="D51" s="135"/>
      <c r="E51" s="136"/>
      <c r="F51" s="1"/>
    </row>
    <row r="52" spans="1:6" s="68" customFormat="1" x14ac:dyDescent="0.2">
      <c r="A52" s="133"/>
      <c r="B52" s="134"/>
      <c r="C52" s="135"/>
      <c r="D52" s="135"/>
      <c r="E52" s="136"/>
      <c r="F52" s="1"/>
    </row>
    <row r="53" spans="1:6" s="68" customFormat="1" x14ac:dyDescent="0.2">
      <c r="A53" s="133"/>
      <c r="B53" s="134"/>
      <c r="C53" s="135"/>
      <c r="D53" s="135"/>
      <c r="E53" s="136"/>
      <c r="F53" s="1"/>
    </row>
    <row r="54" spans="1:6" s="68" customFormat="1" x14ac:dyDescent="0.2">
      <c r="A54" s="133"/>
      <c r="B54" s="134"/>
      <c r="C54" s="135"/>
      <c r="D54" s="135"/>
      <c r="E54" s="136"/>
      <c r="F54" s="1"/>
    </row>
    <row r="55" spans="1:6" s="68" customFormat="1" x14ac:dyDescent="0.2">
      <c r="A55" s="133"/>
      <c r="B55" s="134"/>
      <c r="C55" s="135"/>
      <c r="D55" s="135"/>
      <c r="E55" s="136"/>
      <c r="F55" s="1"/>
    </row>
    <row r="56" spans="1:6" s="68" customFormat="1" hidden="1" x14ac:dyDescent="0.2">
      <c r="A56" s="111"/>
      <c r="B56" s="112"/>
      <c r="C56" s="113"/>
      <c r="D56" s="113"/>
      <c r="E56" s="114"/>
      <c r="F56" s="1"/>
    </row>
    <row r="57" spans="1:6" ht="19.5" customHeight="1" x14ac:dyDescent="0.2">
      <c r="A57" s="86" t="s">
        <v>80</v>
      </c>
      <c r="B57" s="87">
        <f>SUM(B47:B56)</f>
        <v>0</v>
      </c>
      <c r="C57" s="144" t="str">
        <f>IF(SUBTOTAL(3,B47:B56)=SUBTOTAL(103,B47:B56),'Summary and sign-off'!$A$48,'Summary and sign-off'!$A$49)</f>
        <v>Check - there are no hidden rows with data</v>
      </c>
      <c r="D57" s="160" t="str">
        <f>IF('Summary and sign-off'!F57='Summary and sign-off'!F54,'Summary and sign-off'!A51,'Summary and sign-off'!A50)</f>
        <v>Check - each entry provides sufficient information</v>
      </c>
      <c r="E57" s="160"/>
      <c r="F57" s="46"/>
    </row>
    <row r="58" spans="1:6" ht="10.5" customHeight="1" x14ac:dyDescent="0.2">
      <c r="A58" s="27"/>
      <c r="B58" s="73"/>
      <c r="C58" s="22"/>
      <c r="D58" s="27"/>
      <c r="E58" s="27"/>
      <c r="F58" s="27"/>
    </row>
    <row r="59" spans="1:6" ht="34.5" customHeight="1" x14ac:dyDescent="0.2">
      <c r="A59" s="50" t="s">
        <v>81</v>
      </c>
      <c r="B59" s="74">
        <f>B25+B43+B57</f>
        <v>3690.92</v>
      </c>
      <c r="C59" s="51"/>
      <c r="D59" s="51"/>
      <c r="E59" s="51"/>
      <c r="F59" s="26"/>
    </row>
    <row r="60" spans="1:6" x14ac:dyDescent="0.2">
      <c r="A60" s="27"/>
      <c r="B60" s="22"/>
      <c r="C60" s="27"/>
      <c r="D60" s="27"/>
      <c r="E60" s="27"/>
      <c r="F60" s="27"/>
    </row>
    <row r="61" spans="1:6" x14ac:dyDescent="0.2">
      <c r="A61" s="52" t="s">
        <v>24</v>
      </c>
      <c r="B61" s="25"/>
      <c r="C61" s="26"/>
      <c r="D61" s="26"/>
      <c r="E61" s="26"/>
      <c r="F61" s="27"/>
    </row>
    <row r="62" spans="1:6" ht="12.6" customHeight="1" x14ac:dyDescent="0.2">
      <c r="A62" s="23" t="s">
        <v>82</v>
      </c>
      <c r="B62" s="53"/>
      <c r="C62" s="53"/>
      <c r="D62" s="32"/>
      <c r="E62" s="32"/>
      <c r="F62" s="27"/>
    </row>
    <row r="63" spans="1:6" ht="12.95" customHeight="1" x14ac:dyDescent="0.2">
      <c r="A63" s="31" t="s">
        <v>83</v>
      </c>
      <c r="B63" s="27"/>
      <c r="C63" s="32"/>
      <c r="D63" s="27"/>
      <c r="E63" s="32"/>
      <c r="F63" s="27"/>
    </row>
    <row r="64" spans="1:6" x14ac:dyDescent="0.2">
      <c r="A64" s="31" t="s">
        <v>84</v>
      </c>
      <c r="B64" s="32"/>
      <c r="C64" s="32"/>
      <c r="D64" s="32"/>
      <c r="E64" s="54"/>
      <c r="F64" s="46"/>
    </row>
    <row r="65" spans="1:6" x14ac:dyDescent="0.2">
      <c r="A65" s="23" t="s">
        <v>30</v>
      </c>
      <c r="B65" s="25"/>
      <c r="C65" s="26"/>
      <c r="D65" s="26"/>
      <c r="E65" s="26"/>
      <c r="F65" s="27"/>
    </row>
    <row r="66" spans="1:6" ht="12.95" customHeight="1" x14ac:dyDescent="0.2">
      <c r="A66" s="31" t="s">
        <v>85</v>
      </c>
      <c r="B66" s="27"/>
      <c r="C66" s="32"/>
      <c r="D66" s="27"/>
      <c r="E66" s="32"/>
      <c r="F66" s="27"/>
    </row>
    <row r="67" spans="1:6" x14ac:dyDescent="0.2">
      <c r="A67" s="31" t="s">
        <v>86</v>
      </c>
      <c r="B67" s="32"/>
      <c r="C67" s="32"/>
      <c r="D67" s="32"/>
      <c r="E67" s="54"/>
      <c r="F67" s="46"/>
    </row>
    <row r="68" spans="1:6" x14ac:dyDescent="0.2">
      <c r="A68" s="36" t="s">
        <v>87</v>
      </c>
      <c r="B68" s="36"/>
      <c r="C68" s="36"/>
      <c r="D68" s="36"/>
      <c r="E68" s="54"/>
      <c r="F68" s="46"/>
    </row>
    <row r="69" spans="1:6" x14ac:dyDescent="0.2">
      <c r="A69" s="40"/>
      <c r="B69" s="27"/>
      <c r="C69" s="27"/>
      <c r="D69" s="27"/>
      <c r="E69" s="46"/>
      <c r="F69" s="46"/>
    </row>
    <row r="70" spans="1:6" hidden="1" x14ac:dyDescent="0.2">
      <c r="A70" s="40"/>
      <c r="B70" s="27"/>
      <c r="C70" s="27"/>
      <c r="D70" s="27"/>
      <c r="E70" s="46"/>
      <c r="F70" s="46"/>
    </row>
    <row r="71" spans="1:6" hidden="1" x14ac:dyDescent="0.2"/>
    <row r="72" spans="1:6" hidden="1" x14ac:dyDescent="0.2"/>
    <row r="73" spans="1:6" hidden="1" x14ac:dyDescent="0.2"/>
    <row r="74" spans="1:6" hidden="1" x14ac:dyDescent="0.2"/>
    <row r="75" spans="1:6" ht="12.75" hidden="1" customHeight="1" x14ac:dyDescent="0.2"/>
    <row r="76" spans="1:6" hidden="1" x14ac:dyDescent="0.2"/>
    <row r="77" spans="1:6" hidden="1" x14ac:dyDescent="0.2"/>
    <row r="78" spans="1:6" hidden="1" x14ac:dyDescent="0.2">
      <c r="A78" s="55"/>
      <c r="B78" s="46"/>
      <c r="C78" s="46"/>
      <c r="D78" s="46"/>
      <c r="E78" s="46"/>
      <c r="F78" s="46"/>
    </row>
    <row r="79" spans="1:6" hidden="1" x14ac:dyDescent="0.2">
      <c r="A79" s="55"/>
      <c r="B79" s="46"/>
      <c r="C79" s="46"/>
      <c r="D79" s="46"/>
      <c r="E79" s="46"/>
      <c r="F79" s="46"/>
    </row>
    <row r="80" spans="1:6" hidden="1" x14ac:dyDescent="0.2">
      <c r="A80" s="55"/>
      <c r="B80" s="46"/>
      <c r="C80" s="46"/>
      <c r="D80" s="46"/>
      <c r="E80" s="46"/>
      <c r="F80" s="46"/>
    </row>
    <row r="81" spans="1:6" hidden="1" x14ac:dyDescent="0.2">
      <c r="A81" s="55"/>
      <c r="B81" s="46"/>
      <c r="C81" s="46"/>
      <c r="D81" s="46"/>
      <c r="E81" s="46"/>
      <c r="F81" s="46"/>
    </row>
    <row r="82" spans="1:6" hidden="1" x14ac:dyDescent="0.2">
      <c r="A82" s="55"/>
      <c r="B82" s="46"/>
      <c r="C82" s="46"/>
      <c r="D82" s="46"/>
      <c r="E82" s="46"/>
      <c r="F82" s="46"/>
    </row>
    <row r="83" spans="1:6" hidden="1" x14ac:dyDescent="0.2"/>
    <row r="84" spans="1:6" hidden="1" x14ac:dyDescent="0.2"/>
    <row r="85" spans="1:6" hidden="1" x14ac:dyDescent="0.2"/>
    <row r="86" spans="1:6" hidden="1" x14ac:dyDescent="0.2"/>
    <row r="87" spans="1:6" hidden="1" x14ac:dyDescent="0.2"/>
    <row r="88" spans="1:6" hidden="1" x14ac:dyDescent="0.2"/>
    <row r="89" spans="1:6" hidden="1" x14ac:dyDescent="0.2"/>
    <row r="90" spans="1:6" hidden="1" x14ac:dyDescent="0.2"/>
  </sheetData>
  <sheetProtection sheet="1" formatCells="0" formatRows="0" insertColumns="0" insertRows="0" deleteRows="0"/>
  <mergeCells count="15">
    <mergeCell ref="B7:E7"/>
    <mergeCell ref="B5:E5"/>
    <mergeCell ref="D57:E57"/>
    <mergeCell ref="A1:E1"/>
    <mergeCell ref="A27:E27"/>
    <mergeCell ref="A45:E45"/>
    <mergeCell ref="B2:E2"/>
    <mergeCell ref="B3:E3"/>
    <mergeCell ref="B4:E4"/>
    <mergeCell ref="A8:E8"/>
    <mergeCell ref="A9:E9"/>
    <mergeCell ref="B6:E6"/>
    <mergeCell ref="D25:E25"/>
    <mergeCell ref="D43:E43"/>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9 A41:A42 A12 A24 A47 A56">
      <formula1>$B$4</formula1>
      <formula2>$B$5</formula2>
    </dataValidation>
    <dataValidation allowBlank="1" showInputMessage="1" showErrorMessage="1" prompt="Insert additional rows as needed:_x000a_- 'right click' on a row number (left of screen)_x000a_- select 'Insert' (this will insert a row above it)" sqref="A46 A28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32:A36 A19 A13 A15:A18 A20 A21 A22 A23 A30 A31 A37 A38 A39 A40 A48 A49 A50 A51 A52 A53 A54 A55">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B29:B42 B47:B56 B12:B24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56" t="s">
        <v>60</v>
      </c>
      <c r="B1" s="156"/>
      <c r="C1" s="156"/>
      <c r="D1" s="156"/>
      <c r="E1" s="156"/>
      <c r="F1" s="38"/>
    </row>
    <row r="2" spans="1:6" ht="21" customHeight="1" x14ac:dyDescent="0.2">
      <c r="A2" s="4" t="s">
        <v>3</v>
      </c>
      <c r="B2" s="159" t="str">
        <f>'Summary and sign-off'!B2:F2</f>
        <v>Department of the Prime Minister and Cabinet</v>
      </c>
      <c r="C2" s="159"/>
      <c r="D2" s="159"/>
      <c r="E2" s="159"/>
      <c r="F2" s="38"/>
    </row>
    <row r="3" spans="1:6" ht="21" customHeight="1" x14ac:dyDescent="0.2">
      <c r="A3" s="4" t="s">
        <v>61</v>
      </c>
      <c r="B3" s="159" t="str">
        <f>'Summary and sign-off'!B3:F3</f>
        <v>Brook Barrington</v>
      </c>
      <c r="C3" s="159"/>
      <c r="D3" s="159"/>
      <c r="E3" s="159"/>
      <c r="F3" s="38"/>
    </row>
    <row r="4" spans="1:6" ht="21" customHeight="1" x14ac:dyDescent="0.2">
      <c r="A4" s="4" t="s">
        <v>62</v>
      </c>
      <c r="B4" s="159">
        <f>'Summary and sign-off'!B4:F4</f>
        <v>43647</v>
      </c>
      <c r="C4" s="159"/>
      <c r="D4" s="159"/>
      <c r="E4" s="159"/>
      <c r="F4" s="38"/>
    </row>
    <row r="5" spans="1:6" ht="21" customHeight="1" x14ac:dyDescent="0.2">
      <c r="A5" s="4" t="s">
        <v>63</v>
      </c>
      <c r="B5" s="159">
        <f>'Summary and sign-off'!B5:F5</f>
        <v>44012</v>
      </c>
      <c r="C5" s="159"/>
      <c r="D5" s="159"/>
      <c r="E5" s="159"/>
      <c r="F5" s="38"/>
    </row>
    <row r="6" spans="1:6" ht="21" customHeight="1" x14ac:dyDescent="0.2">
      <c r="A6" s="4" t="s">
        <v>64</v>
      </c>
      <c r="B6" s="154" t="s">
        <v>31</v>
      </c>
      <c r="C6" s="154"/>
      <c r="D6" s="154"/>
      <c r="E6" s="154"/>
      <c r="F6" s="38"/>
    </row>
    <row r="7" spans="1:6" ht="21" customHeight="1" x14ac:dyDescent="0.2">
      <c r="A7" s="4" t="s">
        <v>7</v>
      </c>
      <c r="B7" s="154" t="s">
        <v>34</v>
      </c>
      <c r="C7" s="154"/>
      <c r="D7" s="154"/>
      <c r="E7" s="154"/>
      <c r="F7" s="38"/>
    </row>
    <row r="8" spans="1:6" ht="35.25" customHeight="1" x14ac:dyDescent="0.25">
      <c r="A8" s="169" t="s">
        <v>88</v>
      </c>
      <c r="B8" s="169"/>
      <c r="C8" s="170"/>
      <c r="D8" s="170"/>
      <c r="E8" s="170"/>
      <c r="F8" s="42"/>
    </row>
    <row r="9" spans="1:6" ht="35.25" customHeight="1" x14ac:dyDescent="0.25">
      <c r="A9" s="167" t="s">
        <v>89</v>
      </c>
      <c r="B9" s="168"/>
      <c r="C9" s="168"/>
      <c r="D9" s="168"/>
      <c r="E9" s="168"/>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v>43713</v>
      </c>
      <c r="B12" s="134">
        <v>2751.5</v>
      </c>
      <c r="C12" s="145" t="s">
        <v>147</v>
      </c>
      <c r="D12" s="145" t="s">
        <v>148</v>
      </c>
      <c r="E12" s="146" t="s">
        <v>149</v>
      </c>
    </row>
    <row r="13" spans="1:6" s="68" customFormat="1" x14ac:dyDescent="0.2">
      <c r="A13" s="133"/>
      <c r="B13" s="134"/>
      <c r="C13" s="138"/>
      <c r="D13" s="138"/>
      <c r="E13" s="139"/>
      <c r="F13" s="2"/>
    </row>
    <row r="14" spans="1:6" s="68" customFormat="1" x14ac:dyDescent="0.2">
      <c r="A14" s="133"/>
      <c r="B14" s="134"/>
      <c r="C14" s="138"/>
      <c r="D14" s="138"/>
      <c r="E14" s="139"/>
      <c r="F14" s="2"/>
    </row>
    <row r="15" spans="1:6" s="68" customFormat="1" x14ac:dyDescent="0.2">
      <c r="A15" s="133"/>
      <c r="B15" s="134"/>
      <c r="C15" s="138"/>
      <c r="D15" s="138"/>
      <c r="E15" s="139"/>
      <c r="F15" s="2"/>
    </row>
    <row r="16" spans="1:6" s="68" customFormat="1" x14ac:dyDescent="0.2">
      <c r="A16" s="133"/>
      <c r="B16" s="134"/>
      <c r="C16" s="138"/>
      <c r="D16" s="138"/>
      <c r="E16" s="139"/>
      <c r="F16" s="2"/>
    </row>
    <row r="17" spans="1:6" s="68" customFormat="1" x14ac:dyDescent="0.2">
      <c r="A17" s="133"/>
      <c r="B17" s="134"/>
      <c r="C17" s="138"/>
      <c r="D17" s="138"/>
      <c r="E17" s="139"/>
      <c r="F17" s="2"/>
    </row>
    <row r="18" spans="1:6" s="68" customFormat="1" x14ac:dyDescent="0.2">
      <c r="A18" s="133"/>
      <c r="B18" s="134"/>
      <c r="C18" s="138"/>
      <c r="D18" s="138"/>
      <c r="E18" s="139"/>
      <c r="F18" s="2"/>
    </row>
    <row r="19" spans="1:6" s="68" customFormat="1" x14ac:dyDescent="0.2">
      <c r="A19" s="133"/>
      <c r="B19" s="134"/>
      <c r="C19" s="138"/>
      <c r="D19" s="138"/>
      <c r="E19" s="139"/>
      <c r="F19" s="2"/>
    </row>
    <row r="20" spans="1:6" s="68" customFormat="1" x14ac:dyDescent="0.2">
      <c r="A20" s="133"/>
      <c r="B20" s="134"/>
      <c r="C20" s="138"/>
      <c r="D20" s="138"/>
      <c r="E20" s="139"/>
      <c r="F20" s="2"/>
    </row>
    <row r="21" spans="1:6" s="68" customFormat="1" x14ac:dyDescent="0.2">
      <c r="A21" s="133"/>
      <c r="B21" s="134"/>
      <c r="C21" s="138"/>
      <c r="D21" s="138"/>
      <c r="E21" s="139"/>
      <c r="F21" s="2"/>
    </row>
    <row r="22" spans="1:6" s="68" customFormat="1" x14ac:dyDescent="0.2">
      <c r="A22" s="137"/>
      <c r="B22" s="134"/>
      <c r="C22" s="138"/>
      <c r="D22" s="138"/>
      <c r="E22" s="139"/>
      <c r="F22" s="2"/>
    </row>
    <row r="23" spans="1:6" s="68" customFormat="1" x14ac:dyDescent="0.2">
      <c r="A23" s="137"/>
      <c r="B23" s="134"/>
      <c r="C23" s="138"/>
      <c r="D23" s="138"/>
      <c r="E23" s="139"/>
      <c r="F23" s="2"/>
    </row>
    <row r="24" spans="1:6" s="68" customFormat="1" ht="11.25" hidden="1" customHeight="1" x14ac:dyDescent="0.2">
      <c r="A24" s="115"/>
      <c r="B24" s="112"/>
      <c r="C24" s="116"/>
      <c r="D24" s="116"/>
      <c r="E24" s="117"/>
      <c r="F24" s="2"/>
    </row>
    <row r="25" spans="1:6" ht="34.5" customHeight="1" x14ac:dyDescent="0.2">
      <c r="A25" s="69" t="s">
        <v>93</v>
      </c>
      <c r="B25" s="78">
        <f>SUM(B11:B24)</f>
        <v>2751.5</v>
      </c>
      <c r="C25" s="85" t="str">
        <f>IF(SUBTOTAL(3,B11:B24)=SUBTOTAL(103,B11:B24),'Summary and sign-off'!$A$48,'Summary and sign-off'!$A$49)</f>
        <v>Check - there are no hidden rows with data</v>
      </c>
      <c r="D25" s="160" t="str">
        <f>IF('Summary and sign-off'!F58='Summary and sign-off'!F54,'Summary and sign-off'!A51,'Summary and sign-off'!A50)</f>
        <v>Check - each entry provides sufficient information</v>
      </c>
      <c r="E25" s="160"/>
      <c r="F25" s="2"/>
    </row>
    <row r="26" spans="1:6" x14ac:dyDescent="0.2">
      <c r="A26" s="21"/>
      <c r="B26" s="20"/>
      <c r="C26" s="20"/>
      <c r="D26" s="20"/>
      <c r="E26" s="20"/>
      <c r="F26" s="38"/>
    </row>
    <row r="27" spans="1:6" x14ac:dyDescent="0.2">
      <c r="A27" s="21" t="s">
        <v>24</v>
      </c>
      <c r="B27" s="22"/>
      <c r="C27" s="27"/>
      <c r="D27" s="20"/>
      <c r="E27" s="20"/>
      <c r="F27" s="38"/>
    </row>
    <row r="28" spans="1:6" ht="12.75" customHeight="1" x14ac:dyDescent="0.2">
      <c r="A28" s="23" t="s">
        <v>94</v>
      </c>
      <c r="B28" s="23"/>
      <c r="C28" s="23"/>
      <c r="D28" s="23"/>
      <c r="E28" s="23"/>
      <c r="F28" s="38"/>
    </row>
    <row r="29" spans="1:6" x14ac:dyDescent="0.2">
      <c r="A29" s="23" t="s">
        <v>95</v>
      </c>
      <c r="B29" s="31"/>
      <c r="C29" s="43"/>
      <c r="D29" s="44"/>
      <c r="E29" s="44"/>
      <c r="F29" s="38"/>
    </row>
    <row r="30" spans="1:6" x14ac:dyDescent="0.2">
      <c r="A30" s="23" t="s">
        <v>30</v>
      </c>
      <c r="B30" s="25"/>
      <c r="C30" s="26"/>
      <c r="D30" s="26"/>
      <c r="E30" s="26"/>
      <c r="F30" s="27"/>
    </row>
    <row r="31" spans="1:6" x14ac:dyDescent="0.2">
      <c r="A31" s="31" t="s">
        <v>96</v>
      </c>
      <c r="B31" s="31"/>
      <c r="C31" s="43"/>
      <c r="D31" s="43"/>
      <c r="E31" s="43"/>
      <c r="F31" s="38"/>
    </row>
    <row r="32" spans="1:6" ht="12.75" customHeight="1" x14ac:dyDescent="0.2">
      <c r="A32" s="31" t="s">
        <v>97</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56" t="s">
        <v>60</v>
      </c>
      <c r="B1" s="156"/>
      <c r="C1" s="156"/>
      <c r="D1" s="156"/>
      <c r="E1" s="156"/>
      <c r="F1" s="24"/>
    </row>
    <row r="2" spans="1:6" ht="21" customHeight="1" x14ac:dyDescent="0.2">
      <c r="A2" s="4" t="s">
        <v>3</v>
      </c>
      <c r="B2" s="159" t="str">
        <f>'Summary and sign-off'!B2:F2</f>
        <v>Department of the Prime Minister and Cabinet</v>
      </c>
      <c r="C2" s="159"/>
      <c r="D2" s="159"/>
      <c r="E2" s="159"/>
      <c r="F2" s="24"/>
    </row>
    <row r="3" spans="1:6" ht="21" customHeight="1" x14ac:dyDescent="0.2">
      <c r="A3" s="4" t="s">
        <v>61</v>
      </c>
      <c r="B3" s="159" t="str">
        <f>'Summary and sign-off'!B3:F3</f>
        <v>Brook Barrington</v>
      </c>
      <c r="C3" s="159"/>
      <c r="D3" s="159"/>
      <c r="E3" s="159"/>
      <c r="F3" s="24"/>
    </row>
    <row r="4" spans="1:6" ht="21" customHeight="1" x14ac:dyDescent="0.2">
      <c r="A4" s="4" t="s">
        <v>62</v>
      </c>
      <c r="B4" s="159">
        <f>'Summary and sign-off'!B4:F4</f>
        <v>43647</v>
      </c>
      <c r="C4" s="159"/>
      <c r="D4" s="159"/>
      <c r="E4" s="159"/>
      <c r="F4" s="24"/>
    </row>
    <row r="5" spans="1:6" ht="21" customHeight="1" x14ac:dyDescent="0.2">
      <c r="A5" s="4" t="s">
        <v>63</v>
      </c>
      <c r="B5" s="159">
        <f>'Summary and sign-off'!B5:F5</f>
        <v>44012</v>
      </c>
      <c r="C5" s="159"/>
      <c r="D5" s="159"/>
      <c r="E5" s="159"/>
      <c r="F5" s="24"/>
    </row>
    <row r="6" spans="1:6" ht="21" customHeight="1" x14ac:dyDescent="0.2">
      <c r="A6" s="4" t="s">
        <v>64</v>
      </c>
      <c r="B6" s="154" t="s">
        <v>31</v>
      </c>
      <c r="C6" s="154"/>
      <c r="D6" s="154"/>
      <c r="E6" s="154"/>
      <c r="F6" s="34"/>
    </row>
    <row r="7" spans="1:6" ht="21" customHeight="1" x14ac:dyDescent="0.2">
      <c r="A7" s="4" t="s">
        <v>7</v>
      </c>
      <c r="B7" s="154" t="s">
        <v>34</v>
      </c>
      <c r="C7" s="154"/>
      <c r="D7" s="154"/>
      <c r="E7" s="154"/>
      <c r="F7" s="34"/>
    </row>
    <row r="8" spans="1:6" ht="35.25" customHeight="1" x14ac:dyDescent="0.2">
      <c r="A8" s="163" t="s">
        <v>98</v>
      </c>
      <c r="B8" s="163"/>
      <c r="C8" s="170"/>
      <c r="D8" s="170"/>
      <c r="E8" s="170"/>
      <c r="F8" s="24"/>
    </row>
    <row r="9" spans="1:6" ht="35.25" customHeight="1" x14ac:dyDescent="0.2">
      <c r="A9" s="171" t="s">
        <v>99</v>
      </c>
      <c r="B9" s="172"/>
      <c r="C9" s="172"/>
      <c r="D9" s="172"/>
      <c r="E9" s="172"/>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v>44012</v>
      </c>
      <c r="B12" s="134">
        <v>785</v>
      </c>
      <c r="C12" s="145" t="s">
        <v>150</v>
      </c>
      <c r="D12" s="145" t="s">
        <v>151</v>
      </c>
      <c r="E12" s="146" t="s">
        <v>152</v>
      </c>
    </row>
    <row r="13" spans="1:6" s="68" customFormat="1" x14ac:dyDescent="0.2">
      <c r="A13" s="133">
        <v>44012</v>
      </c>
      <c r="B13" s="134">
        <v>106.25</v>
      </c>
      <c r="C13" s="145" t="s">
        <v>153</v>
      </c>
      <c r="D13" s="145" t="s">
        <v>154</v>
      </c>
      <c r="E13" s="146" t="s">
        <v>152</v>
      </c>
    </row>
    <row r="14" spans="1:6" s="68" customFormat="1" x14ac:dyDescent="0.2">
      <c r="A14" s="133">
        <v>43700</v>
      </c>
      <c r="B14" s="134">
        <v>166.09</v>
      </c>
      <c r="C14" s="145" t="s">
        <v>155</v>
      </c>
      <c r="D14" s="145" t="s">
        <v>156</v>
      </c>
      <c r="E14" s="146" t="s">
        <v>157</v>
      </c>
    </row>
    <row r="15" spans="1:6" s="68" customFormat="1" x14ac:dyDescent="0.2">
      <c r="A15" s="133"/>
      <c r="B15" s="134"/>
      <c r="C15" s="138"/>
      <c r="D15" s="138"/>
      <c r="E15" s="139"/>
      <c r="F15" s="3"/>
    </row>
    <row r="16" spans="1:6" s="68" customFormat="1" x14ac:dyDescent="0.2">
      <c r="A16" s="133"/>
      <c r="B16" s="134"/>
      <c r="C16" s="138"/>
      <c r="D16" s="138"/>
      <c r="E16" s="139"/>
      <c r="F16" s="3"/>
    </row>
    <row r="17" spans="1:6" s="68" customFormat="1" x14ac:dyDescent="0.2">
      <c r="A17" s="133"/>
      <c r="B17" s="134"/>
      <c r="C17" s="138"/>
      <c r="D17" s="138"/>
      <c r="E17" s="139"/>
      <c r="F17" s="3"/>
    </row>
    <row r="18" spans="1:6" s="68" customFormat="1" x14ac:dyDescent="0.2">
      <c r="A18" s="133"/>
      <c r="B18" s="134"/>
      <c r="C18" s="138"/>
      <c r="D18" s="138"/>
      <c r="E18" s="139"/>
      <c r="F18" s="3"/>
    </row>
    <row r="19" spans="1:6" s="68" customFormat="1" x14ac:dyDescent="0.2">
      <c r="A19" s="133"/>
      <c r="B19" s="134"/>
      <c r="C19" s="138"/>
      <c r="D19" s="138"/>
      <c r="E19" s="139"/>
      <c r="F19" s="3"/>
    </row>
    <row r="20" spans="1:6" s="68" customFormat="1" x14ac:dyDescent="0.2">
      <c r="A20" s="133"/>
      <c r="B20" s="134"/>
      <c r="C20" s="138"/>
      <c r="D20" s="138"/>
      <c r="E20" s="139"/>
      <c r="F20" s="3"/>
    </row>
    <row r="21" spans="1:6" s="68" customFormat="1" x14ac:dyDescent="0.2">
      <c r="A21" s="133"/>
      <c r="B21" s="134"/>
      <c r="C21" s="138"/>
      <c r="D21" s="138"/>
      <c r="E21" s="139"/>
      <c r="F21" s="3"/>
    </row>
    <row r="22" spans="1:6" s="68" customFormat="1" x14ac:dyDescent="0.2">
      <c r="A22" s="137"/>
      <c r="B22" s="134"/>
      <c r="C22" s="138"/>
      <c r="D22" s="138"/>
      <c r="E22" s="139"/>
      <c r="F22" s="3"/>
    </row>
    <row r="23" spans="1:6" s="68" customFormat="1" x14ac:dyDescent="0.2">
      <c r="A23" s="137"/>
      <c r="B23" s="134"/>
      <c r="C23" s="138"/>
      <c r="D23" s="138"/>
      <c r="E23" s="139"/>
      <c r="F23" s="3"/>
    </row>
    <row r="24" spans="1:6" s="68" customFormat="1" hidden="1" x14ac:dyDescent="0.2">
      <c r="A24" s="115"/>
      <c r="B24" s="112"/>
      <c r="C24" s="116"/>
      <c r="D24" s="116"/>
      <c r="E24" s="117"/>
      <c r="F24" s="3"/>
    </row>
    <row r="25" spans="1:6" ht="34.5" customHeight="1" x14ac:dyDescent="0.2">
      <c r="A25" s="69" t="s">
        <v>102</v>
      </c>
      <c r="B25" s="78">
        <f>SUM(B11:B24)</f>
        <v>1057.3399999999999</v>
      </c>
      <c r="C25" s="85" t="str">
        <f>IF(SUBTOTAL(3,B11:B24)=SUBTOTAL(103,B11:B24),'Summary and sign-off'!$A$48,'Summary and sign-off'!$A$49)</f>
        <v>Check - there are no hidden rows with data</v>
      </c>
      <c r="D25" s="160" t="str">
        <f>IF('Summary and sign-off'!F59='Summary and sign-off'!F54,'Summary and sign-off'!A51,'Summary and sign-off'!A50)</f>
        <v>Check - each entry provides sufficient information</v>
      </c>
      <c r="E25" s="160"/>
      <c r="F25" s="37"/>
    </row>
    <row r="26" spans="1:6" ht="14.1" customHeight="1" x14ac:dyDescent="0.2">
      <c r="A26" s="38"/>
      <c r="B26" s="27"/>
      <c r="C26" s="20"/>
      <c r="D26" s="20"/>
      <c r="E26" s="20"/>
      <c r="F26" s="24"/>
    </row>
    <row r="27" spans="1:6" x14ac:dyDescent="0.2">
      <c r="A27" s="21" t="s">
        <v>103</v>
      </c>
      <c r="B27" s="20"/>
      <c r="C27" s="20"/>
      <c r="D27" s="20"/>
      <c r="E27" s="20"/>
      <c r="F27" s="24"/>
    </row>
    <row r="28" spans="1:6" ht="12.6" customHeight="1" x14ac:dyDescent="0.2">
      <c r="A28" s="23" t="s">
        <v>82</v>
      </c>
      <c r="B28" s="20"/>
      <c r="C28" s="20"/>
      <c r="D28" s="20"/>
      <c r="E28" s="20"/>
      <c r="F28" s="24"/>
    </row>
    <row r="29" spans="1:6" x14ac:dyDescent="0.2">
      <c r="A29" s="23" t="s">
        <v>30</v>
      </c>
      <c r="B29" s="25"/>
      <c r="C29" s="26"/>
      <c r="D29" s="26"/>
      <c r="E29" s="26"/>
      <c r="F29" s="27"/>
    </row>
    <row r="30" spans="1:6" x14ac:dyDescent="0.2">
      <c r="A30" s="31" t="s">
        <v>96</v>
      </c>
      <c r="B30" s="32"/>
      <c r="C30" s="27"/>
      <c r="D30" s="27"/>
      <c r="E30" s="27"/>
      <c r="F30" s="27"/>
    </row>
    <row r="31" spans="1:6" ht="12.75" customHeight="1" x14ac:dyDescent="0.2">
      <c r="A31" s="31" t="s">
        <v>97</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77"/>
  <sheetViews>
    <sheetView tabSelected="1" zoomScaleNormal="100" workbookViewId="0">
      <selection activeCell="B2" sqref="B2:F2"/>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56" t="s">
        <v>104</v>
      </c>
      <c r="B1" s="156"/>
      <c r="C1" s="156"/>
      <c r="D1" s="156"/>
      <c r="E1" s="156"/>
      <c r="F1" s="156"/>
    </row>
    <row r="2" spans="1:6" ht="21" customHeight="1" x14ac:dyDescent="0.2">
      <c r="A2" s="4" t="s">
        <v>3</v>
      </c>
      <c r="B2" s="159" t="str">
        <f>'Summary and sign-off'!B2:F2</f>
        <v>Department of the Prime Minister and Cabinet</v>
      </c>
      <c r="C2" s="159"/>
      <c r="D2" s="159"/>
      <c r="E2" s="159"/>
      <c r="F2" s="159"/>
    </row>
    <row r="3" spans="1:6" ht="21" customHeight="1" x14ac:dyDescent="0.2">
      <c r="A3" s="4" t="s">
        <v>61</v>
      </c>
      <c r="B3" s="159" t="str">
        <f>'Summary and sign-off'!B3:F3</f>
        <v>Brook Barrington</v>
      </c>
      <c r="C3" s="159"/>
      <c r="D3" s="159"/>
      <c r="E3" s="159"/>
      <c r="F3" s="159"/>
    </row>
    <row r="4" spans="1:6" ht="21" customHeight="1" x14ac:dyDescent="0.2">
      <c r="A4" s="4" t="s">
        <v>62</v>
      </c>
      <c r="B4" s="159">
        <f>'Summary and sign-off'!B4:F4</f>
        <v>43647</v>
      </c>
      <c r="C4" s="159"/>
      <c r="D4" s="159"/>
      <c r="E4" s="159"/>
      <c r="F4" s="159"/>
    </row>
    <row r="5" spans="1:6" ht="21" customHeight="1" x14ac:dyDescent="0.2">
      <c r="A5" s="4" t="s">
        <v>63</v>
      </c>
      <c r="B5" s="159">
        <f>'Summary and sign-off'!B5:F5</f>
        <v>44012</v>
      </c>
      <c r="C5" s="159"/>
      <c r="D5" s="159"/>
      <c r="E5" s="159"/>
      <c r="F5" s="159"/>
    </row>
    <row r="6" spans="1:6" ht="21" customHeight="1" x14ac:dyDescent="0.2">
      <c r="A6" s="4" t="s">
        <v>105</v>
      </c>
      <c r="B6" s="154" t="s">
        <v>31</v>
      </c>
      <c r="C6" s="154"/>
      <c r="D6" s="154"/>
      <c r="E6" s="154"/>
      <c r="F6" s="154"/>
    </row>
    <row r="7" spans="1:6" ht="21" customHeight="1" x14ac:dyDescent="0.2">
      <c r="A7" s="4" t="s">
        <v>7</v>
      </c>
      <c r="B7" s="154" t="s">
        <v>34</v>
      </c>
      <c r="C7" s="154"/>
      <c r="D7" s="154"/>
      <c r="E7" s="154"/>
      <c r="F7" s="154"/>
    </row>
    <row r="8" spans="1:6" ht="36" customHeight="1" x14ac:dyDescent="0.2">
      <c r="A8" s="163" t="s">
        <v>106</v>
      </c>
      <c r="B8" s="163"/>
      <c r="C8" s="163"/>
      <c r="D8" s="163"/>
      <c r="E8" s="163"/>
      <c r="F8" s="163"/>
    </row>
    <row r="9" spans="1:6" ht="36" customHeight="1" x14ac:dyDescent="0.2">
      <c r="A9" s="171" t="s">
        <v>107</v>
      </c>
      <c r="B9" s="172"/>
      <c r="C9" s="172"/>
      <c r="D9" s="172"/>
      <c r="E9" s="172"/>
      <c r="F9" s="172"/>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68" customFormat="1" ht="25.5" x14ac:dyDescent="0.2">
      <c r="A12" s="133">
        <v>43671</v>
      </c>
      <c r="B12" s="147" t="s">
        <v>158</v>
      </c>
      <c r="C12" s="147" t="s">
        <v>47</v>
      </c>
      <c r="D12" s="147" t="s">
        <v>159</v>
      </c>
      <c r="E12" s="148">
        <v>65</v>
      </c>
      <c r="F12" s="147" t="s">
        <v>160</v>
      </c>
    </row>
    <row r="13" spans="1:6" s="68" customFormat="1" x14ac:dyDescent="0.2">
      <c r="A13" s="133">
        <v>43676</v>
      </c>
      <c r="B13" s="147" t="s">
        <v>161</v>
      </c>
      <c r="C13" s="147" t="s">
        <v>48</v>
      </c>
      <c r="D13" s="147" t="s">
        <v>162</v>
      </c>
      <c r="E13" s="149" t="s">
        <v>43</v>
      </c>
      <c r="F13" s="147"/>
    </row>
    <row r="14" spans="1:6" s="68" customFormat="1" x14ac:dyDescent="0.2">
      <c r="A14" s="133">
        <v>43710</v>
      </c>
      <c r="B14" s="147" t="s">
        <v>163</v>
      </c>
      <c r="C14" s="150" t="s">
        <v>47</v>
      </c>
      <c r="D14" s="147" t="s">
        <v>164</v>
      </c>
      <c r="E14" s="142" t="s">
        <v>41</v>
      </c>
      <c r="F14" s="151" t="s">
        <v>165</v>
      </c>
    </row>
    <row r="15" spans="1:6" s="68" customFormat="1" x14ac:dyDescent="0.2">
      <c r="A15" s="133">
        <v>43734</v>
      </c>
      <c r="B15" s="147" t="s">
        <v>166</v>
      </c>
      <c r="C15" s="150" t="s">
        <v>47</v>
      </c>
      <c r="D15" s="147" t="s">
        <v>167</v>
      </c>
      <c r="E15" s="142" t="s">
        <v>42</v>
      </c>
      <c r="F15" s="151" t="s">
        <v>165</v>
      </c>
    </row>
    <row r="16" spans="1:6" s="68" customFormat="1" ht="25.5" x14ac:dyDescent="0.2">
      <c r="A16" s="133">
        <v>43755</v>
      </c>
      <c r="B16" s="147" t="s">
        <v>168</v>
      </c>
      <c r="C16" s="150" t="s">
        <v>48</v>
      </c>
      <c r="D16" s="147" t="s">
        <v>169</v>
      </c>
      <c r="E16" s="142" t="s">
        <v>42</v>
      </c>
      <c r="F16" s="151"/>
    </row>
    <row r="17" spans="1:7" s="68" customFormat="1" ht="25.5" x14ac:dyDescent="0.2">
      <c r="A17" s="152" t="s">
        <v>170</v>
      </c>
      <c r="B17" s="147" t="s">
        <v>171</v>
      </c>
      <c r="C17" s="150" t="s">
        <v>47</v>
      </c>
      <c r="D17" s="147" t="s">
        <v>172</v>
      </c>
      <c r="E17" s="142" t="s">
        <v>46</v>
      </c>
      <c r="F17" s="151"/>
    </row>
    <row r="18" spans="1:7" s="68" customFormat="1" x14ac:dyDescent="0.2">
      <c r="A18" s="133">
        <v>43776</v>
      </c>
      <c r="B18" s="147" t="s">
        <v>173</v>
      </c>
      <c r="C18" s="150" t="s">
        <v>47</v>
      </c>
      <c r="D18" s="147" t="s">
        <v>174</v>
      </c>
      <c r="E18" s="142" t="s">
        <v>42</v>
      </c>
      <c r="F18" s="151"/>
    </row>
    <row r="19" spans="1:7" s="68" customFormat="1" ht="25.5" x14ac:dyDescent="0.2">
      <c r="A19" s="152" t="s">
        <v>175</v>
      </c>
      <c r="B19" s="147" t="s">
        <v>176</v>
      </c>
      <c r="C19" s="150" t="s">
        <v>47</v>
      </c>
      <c r="D19" s="147" t="s">
        <v>177</v>
      </c>
      <c r="E19" s="142" t="s">
        <v>46</v>
      </c>
      <c r="F19" s="151"/>
    </row>
    <row r="20" spans="1:7" s="68" customFormat="1" ht="25.5" x14ac:dyDescent="0.2">
      <c r="A20" s="133">
        <v>43810</v>
      </c>
      <c r="B20" s="147" t="s">
        <v>178</v>
      </c>
      <c r="C20" s="150" t="s">
        <v>47</v>
      </c>
      <c r="D20" s="147" t="s">
        <v>179</v>
      </c>
      <c r="E20" s="142" t="s">
        <v>42</v>
      </c>
      <c r="F20" s="151" t="s">
        <v>180</v>
      </c>
    </row>
    <row r="21" spans="1:7" s="68" customFormat="1" ht="25.5" x14ac:dyDescent="0.2">
      <c r="A21" s="133">
        <v>43860</v>
      </c>
      <c r="B21" s="147" t="s">
        <v>181</v>
      </c>
      <c r="C21" s="150" t="s">
        <v>48</v>
      </c>
      <c r="D21" s="147" t="s">
        <v>182</v>
      </c>
      <c r="E21" s="142" t="s">
        <v>43</v>
      </c>
      <c r="F21" s="151"/>
    </row>
    <row r="22" spans="1:7" s="68" customFormat="1" ht="38.25" x14ac:dyDescent="0.2">
      <c r="A22" s="133">
        <v>43888</v>
      </c>
      <c r="B22" s="147" t="s">
        <v>183</v>
      </c>
      <c r="C22" s="150" t="s">
        <v>48</v>
      </c>
      <c r="D22" s="147" t="s">
        <v>184</v>
      </c>
      <c r="E22" s="142" t="s">
        <v>42</v>
      </c>
      <c r="F22" s="151"/>
    </row>
    <row r="23" spans="1:7" s="68" customFormat="1" ht="25.5" x14ac:dyDescent="0.2">
      <c r="A23" s="133">
        <v>43991</v>
      </c>
      <c r="B23" s="147" t="s">
        <v>185</v>
      </c>
      <c r="C23" s="150" t="s">
        <v>48</v>
      </c>
      <c r="D23" s="147" t="s">
        <v>186</v>
      </c>
      <c r="E23" s="142" t="s">
        <v>42</v>
      </c>
      <c r="F23" s="151"/>
    </row>
    <row r="24" spans="1:7" s="68" customFormat="1" ht="25.5" x14ac:dyDescent="0.2">
      <c r="A24" s="133">
        <v>44004</v>
      </c>
      <c r="B24" s="147" t="s">
        <v>187</v>
      </c>
      <c r="C24" s="150" t="s">
        <v>48</v>
      </c>
      <c r="D24" s="147" t="s">
        <v>188</v>
      </c>
      <c r="E24" s="142" t="s">
        <v>43</v>
      </c>
      <c r="F24" s="151"/>
    </row>
    <row r="25" spans="1:7" s="68" customFormat="1" ht="25.5" x14ac:dyDescent="0.2">
      <c r="A25" s="133">
        <v>44005</v>
      </c>
      <c r="B25" s="147" t="s">
        <v>189</v>
      </c>
      <c r="C25" s="150" t="s">
        <v>47</v>
      </c>
      <c r="D25" s="147" t="s">
        <v>190</v>
      </c>
      <c r="E25" s="142" t="s">
        <v>42</v>
      </c>
      <c r="F25" s="151" t="s">
        <v>191</v>
      </c>
    </row>
    <row r="26" spans="1:7" s="68" customFormat="1" x14ac:dyDescent="0.2">
      <c r="A26" s="133"/>
      <c r="B26" s="140"/>
      <c r="C26" s="141"/>
      <c r="D26" s="140"/>
      <c r="E26" s="142"/>
      <c r="F26" s="143"/>
    </row>
    <row r="27" spans="1:7" s="68" customFormat="1" x14ac:dyDescent="0.2">
      <c r="A27" s="133"/>
      <c r="B27" s="140"/>
      <c r="C27" s="141"/>
      <c r="D27" s="140"/>
      <c r="E27" s="142"/>
      <c r="F27" s="143"/>
    </row>
    <row r="28" spans="1:7" s="68" customFormat="1" hidden="1" x14ac:dyDescent="0.2">
      <c r="A28" s="111"/>
      <c r="B28" s="116"/>
      <c r="C28" s="118"/>
      <c r="D28" s="116"/>
      <c r="E28" s="119"/>
      <c r="F28" s="117"/>
    </row>
    <row r="29" spans="1:7" ht="34.5" customHeight="1" x14ac:dyDescent="0.2">
      <c r="A29" s="129" t="s">
        <v>113</v>
      </c>
      <c r="B29" s="130" t="s">
        <v>114</v>
      </c>
      <c r="C29" s="131">
        <f>C30+C31</f>
        <v>14</v>
      </c>
      <c r="D29" s="132" t="str">
        <f>IF(SUBTOTAL(3,C11:C28)=SUBTOTAL(103,C11:C28),'Summary and sign-off'!$A$48,'Summary and sign-off'!$A$49)</f>
        <v>Check - there are no hidden rows with data</v>
      </c>
      <c r="E29" s="160" t="str">
        <f>IF('Summary and sign-off'!F60='Summary and sign-off'!F54,'Summary and sign-off'!A52,'Summary and sign-off'!A50)</f>
        <v>Check - each entry provides sufficient information</v>
      </c>
      <c r="F29" s="160"/>
      <c r="G29" s="68"/>
    </row>
    <row r="30" spans="1:7" ht="25.5" customHeight="1" x14ac:dyDescent="0.25">
      <c r="A30" s="70"/>
      <c r="B30" s="71" t="s">
        <v>47</v>
      </c>
      <c r="C30" s="72">
        <f>COUNTIF(C11:C28,'Summary and sign-off'!A45)</f>
        <v>8</v>
      </c>
      <c r="D30" s="17"/>
      <c r="E30" s="18"/>
      <c r="F30" s="19"/>
    </row>
    <row r="31" spans="1:7" ht="25.5" customHeight="1" x14ac:dyDescent="0.25">
      <c r="A31" s="70"/>
      <c r="B31" s="71" t="s">
        <v>48</v>
      </c>
      <c r="C31" s="72">
        <f>COUNTIF(C11:C28,'Summary and sign-off'!A46)</f>
        <v>6</v>
      </c>
      <c r="D31" s="17"/>
      <c r="E31" s="18"/>
      <c r="F31" s="19"/>
    </row>
    <row r="32" spans="1:7" x14ac:dyDescent="0.2">
      <c r="A32" s="20"/>
      <c r="B32" s="21"/>
      <c r="C32" s="20"/>
      <c r="D32" s="22"/>
      <c r="E32" s="22"/>
      <c r="F32" s="20"/>
    </row>
    <row r="33" spans="1:6" x14ac:dyDescent="0.2">
      <c r="A33" s="21" t="s">
        <v>103</v>
      </c>
      <c r="B33" s="21"/>
      <c r="C33" s="21"/>
      <c r="D33" s="21"/>
      <c r="E33" s="21"/>
      <c r="F33" s="21"/>
    </row>
    <row r="34" spans="1:6" ht="12.6" customHeight="1" x14ac:dyDescent="0.2">
      <c r="A34" s="23" t="s">
        <v>82</v>
      </c>
      <c r="B34" s="20"/>
      <c r="C34" s="20"/>
      <c r="D34" s="20"/>
      <c r="E34" s="20"/>
      <c r="F34" s="24"/>
    </row>
    <row r="35" spans="1:6" x14ac:dyDescent="0.2">
      <c r="A35" s="23" t="s">
        <v>30</v>
      </c>
      <c r="B35" s="25"/>
      <c r="C35" s="26"/>
      <c r="D35" s="26"/>
      <c r="E35" s="26"/>
      <c r="F35" s="27"/>
    </row>
    <row r="36" spans="1:6" x14ac:dyDescent="0.2">
      <c r="A36" s="23" t="s">
        <v>115</v>
      </c>
      <c r="B36" s="28"/>
      <c r="C36" s="28"/>
      <c r="D36" s="28"/>
      <c r="E36" s="28"/>
      <c r="F36" s="28"/>
    </row>
    <row r="37" spans="1:6" ht="12.75" customHeight="1" x14ac:dyDescent="0.2">
      <c r="A37" s="23" t="s">
        <v>116</v>
      </c>
      <c r="B37" s="20"/>
      <c r="C37" s="20"/>
      <c r="D37" s="20"/>
      <c r="E37" s="20"/>
      <c r="F37" s="20"/>
    </row>
    <row r="38" spans="1:6" ht="12.95" customHeight="1" x14ac:dyDescent="0.2">
      <c r="A38" s="29" t="s">
        <v>117</v>
      </c>
      <c r="B38" s="30"/>
      <c r="C38" s="30"/>
      <c r="D38" s="30"/>
      <c r="E38" s="30"/>
      <c r="F38" s="30"/>
    </row>
    <row r="39" spans="1:6" x14ac:dyDescent="0.2">
      <c r="A39" s="31" t="s">
        <v>118</v>
      </c>
      <c r="B39" s="32"/>
      <c r="C39" s="27"/>
      <c r="D39" s="27"/>
      <c r="E39" s="27"/>
      <c r="F39" s="27"/>
    </row>
    <row r="40" spans="1:6" ht="12.75" customHeight="1" x14ac:dyDescent="0.2">
      <c r="A40" s="31" t="s">
        <v>97</v>
      </c>
      <c r="B40" s="23"/>
      <c r="C40" s="33"/>
      <c r="D40" s="33"/>
      <c r="E40" s="33"/>
      <c r="F40" s="33"/>
    </row>
    <row r="41" spans="1:6" ht="12.75" customHeight="1" x14ac:dyDescent="0.2">
      <c r="A41" s="23"/>
      <c r="B41" s="23"/>
      <c r="C41" s="33"/>
      <c r="D41" s="33"/>
      <c r="E41" s="33"/>
      <c r="F41" s="33"/>
    </row>
    <row r="42" spans="1:6" ht="12.75" hidden="1" customHeight="1" x14ac:dyDescent="0.2">
      <c r="A42" s="23"/>
      <c r="B42" s="23"/>
      <c r="C42" s="33"/>
      <c r="D42" s="33"/>
      <c r="E42" s="33"/>
      <c r="F42" s="33"/>
    </row>
    <row r="43" spans="1:6" hidden="1" x14ac:dyDescent="0.2"/>
    <row r="44" spans="1:6" hidden="1" x14ac:dyDescent="0.2"/>
    <row r="45" spans="1:6" hidden="1" x14ac:dyDescent="0.2">
      <c r="A45" s="21"/>
      <c r="B45" s="21"/>
      <c r="C45" s="21"/>
      <c r="D45" s="21"/>
      <c r="E45" s="21"/>
      <c r="F45" s="21"/>
    </row>
    <row r="46" spans="1:6" hidden="1" x14ac:dyDescent="0.2">
      <c r="A46" s="21"/>
      <c r="B46" s="21"/>
      <c r="C46" s="21"/>
      <c r="D46" s="21"/>
      <c r="E46" s="21"/>
      <c r="F46" s="21"/>
    </row>
    <row r="47" spans="1:6" hidden="1" x14ac:dyDescent="0.2">
      <c r="A47" s="21"/>
      <c r="B47" s="21"/>
      <c r="C47" s="21"/>
      <c r="D47" s="21"/>
      <c r="E47" s="21"/>
      <c r="F47" s="21"/>
    </row>
    <row r="48" spans="1:6" hidden="1" x14ac:dyDescent="0.2">
      <c r="A48" s="21"/>
      <c r="B48" s="21"/>
      <c r="C48" s="21"/>
      <c r="D48" s="21"/>
      <c r="E48" s="21"/>
      <c r="F48" s="21"/>
    </row>
    <row r="49" spans="1:6" hidden="1" x14ac:dyDescent="0.2">
      <c r="A49" s="21"/>
      <c r="B49" s="21"/>
      <c r="C49" s="21"/>
      <c r="D49" s="21"/>
      <c r="E49" s="21"/>
      <c r="F49" s="21"/>
    </row>
    <row r="50" spans="1:6" hidden="1" x14ac:dyDescent="0.2"/>
    <row r="51" spans="1:6" hidden="1" x14ac:dyDescent="0.2"/>
    <row r="52" spans="1:6" hidden="1" x14ac:dyDescent="0.2"/>
    <row r="53" spans="1:6" hidden="1" x14ac:dyDescent="0.2"/>
    <row r="54" spans="1:6" hidden="1" x14ac:dyDescent="0.2"/>
    <row r="55" spans="1:6" hidden="1" x14ac:dyDescent="0.2"/>
    <row r="56" spans="1:6" hidden="1" x14ac:dyDescent="0.2"/>
    <row r="57" spans="1:6" hidden="1" x14ac:dyDescent="0.2"/>
    <row r="58" spans="1:6" hidden="1" x14ac:dyDescent="0.2"/>
    <row r="59" spans="1:6" hidden="1" x14ac:dyDescent="0.2"/>
    <row r="60" spans="1:6" hidden="1" x14ac:dyDescent="0.2"/>
    <row r="61" spans="1:6" hidden="1" x14ac:dyDescent="0.2"/>
    <row r="62" spans="1:6" hidden="1" x14ac:dyDescent="0.2"/>
    <row r="63" spans="1:6" hidden="1" x14ac:dyDescent="0.2"/>
    <row r="64" spans="1:6" hidden="1" x14ac:dyDescent="0.2"/>
    <row r="65" hidden="1" x14ac:dyDescent="0.2"/>
    <row r="66" hidden="1" x14ac:dyDescent="0.2"/>
    <row r="67" hidden="1" x14ac:dyDescent="0.2"/>
    <row r="68" hidden="1" x14ac:dyDescent="0.2"/>
    <row r="69" hidden="1" x14ac:dyDescent="0.2"/>
    <row r="70" x14ac:dyDescent="0.2"/>
    <row r="71" x14ac:dyDescent="0.2"/>
    <row r="72" x14ac:dyDescent="0.2"/>
    <row r="73" x14ac:dyDescent="0.2"/>
    <row r="74" x14ac:dyDescent="0.2"/>
    <row r="75" x14ac:dyDescent="0.2"/>
    <row r="76" x14ac:dyDescent="0.2"/>
    <row r="77" x14ac:dyDescent="0.2"/>
  </sheetData>
  <sheetProtection sheet="1" formatCells="0" insertRows="0" deleteRows="0"/>
  <dataConsolidate/>
  <mergeCells count="10">
    <mergeCell ref="E29:F29"/>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8">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A26 A27">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C11:C28</xm:sqref>
        </x14:dataValidation>
        <x14:dataValidation type="list" errorStyle="information" operator="greaterThan" allowBlank="1" showInputMessage="1" prompt="Provide specific $ value if possible">
          <x14:formula1>
            <xm:f>'Summary and sign-off'!$A$39:$A$44</xm:f>
          </x14:formula1>
          <xm:sqref>E11:E28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purl.org/dc/elements/1.1/"/>
    <ds:schemaRef ds:uri="12165527-d881-4234-97f9-ee139a3f0c31"/>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Chief Executive expenses - Brook Barrington, 1 July 2019 - 30 June 2020</dc:title>
  <dc:subject/>
  <dc:creator>Department of Prime Minister and Cabinet - New Zealand</dc:creator>
  <cp:keywords/>
  <cp:lastModifiedBy>Kate Borrell [TSY]</cp:lastModifiedBy>
  <cp:revision/>
  <dcterms:created xsi:type="dcterms:W3CDTF">2010-10-17T20:59:02Z</dcterms:created>
  <dcterms:modified xsi:type="dcterms:W3CDTF">2020-07-31T01:20:54Z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